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aesu\Ampliação de aulas\nova proposta - 2017-2\DELIBERAÇÃO 48\"/>
    </mc:Choice>
  </mc:AlternateContent>
  <xr:revisionPtr revIDLastSave="0" documentId="14_{74EF010D-6E53-42A8-A2CB-42B1C9E27473}" xr6:coauthVersionLast="40" xr6:coauthVersionMax="40" xr10:uidLastSave="{00000000-0000-0000-0000-000000000000}"/>
  <workbookProtection workbookAlgorithmName="SHA-512" workbookHashValue="4HBs820Hob/Lpl6CrEmls3tzRZqhAH/l46OSxrNCfb/ZX4XsejwR+ycLMpndHUarDu/AZtcIrTzqTVwJIVY2sQ==" workbookSaltValue="i32e+BpEQx2uuN17+crHiQ==" workbookSpinCount="100000" lockStructure="1"/>
  <bookViews>
    <workbookView xWindow="-120" yWindow="-120" windowWidth="29040" windowHeight="15840" activeTab="2" xr2:uid="{00000000-000D-0000-FFFF-FFFF00000000}"/>
  </bookViews>
  <sheets>
    <sheet name=" línguas estrangeiras" sheetId="9" r:id="rId1"/>
    <sheet name="basicas" sheetId="10" r:id="rId2"/>
    <sheet name="profissionalizantes" sheetId="7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8" i="10" l="1"/>
  <c r="E92" i="10"/>
  <c r="E91" i="10"/>
  <c r="E90" i="10"/>
  <c r="E89" i="10"/>
  <c r="E88" i="10"/>
  <c r="E87" i="10"/>
  <c r="E82" i="10"/>
  <c r="E81" i="10"/>
  <c r="E80" i="10"/>
  <c r="E79" i="10"/>
  <c r="E78" i="10"/>
  <c r="E77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8" i="10"/>
  <c r="E57" i="10"/>
  <c r="E56" i="10"/>
  <c r="E55" i="10"/>
  <c r="E54" i="10"/>
  <c r="E53" i="10"/>
  <c r="E51" i="10"/>
  <c r="E49" i="10"/>
  <c r="E47" i="10"/>
  <c r="E46" i="10"/>
  <c r="E44" i="10"/>
  <c r="E43" i="10"/>
  <c r="E42" i="10"/>
  <c r="E40" i="10"/>
  <c r="E39" i="10"/>
  <c r="E83" i="10" s="1"/>
  <c r="E34" i="10"/>
  <c r="E101" i="9"/>
  <c r="E96" i="9"/>
  <c r="E95" i="9"/>
  <c r="E94" i="9"/>
  <c r="E93" i="9"/>
  <c r="E92" i="9"/>
  <c r="E91" i="9"/>
  <c r="E97" i="9" s="1"/>
  <c r="E86" i="9"/>
  <c r="E85" i="9"/>
  <c r="E84" i="9"/>
  <c r="E83" i="9"/>
  <c r="E82" i="9"/>
  <c r="E81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2" i="9"/>
  <c r="E61" i="9"/>
  <c r="E60" i="9"/>
  <c r="E59" i="9"/>
  <c r="E58" i="9"/>
  <c r="E57" i="9"/>
  <c r="E55" i="9"/>
  <c r="E53" i="9"/>
  <c r="E51" i="9"/>
  <c r="E50" i="9"/>
  <c r="E48" i="9"/>
  <c r="E47" i="9"/>
  <c r="E46" i="9"/>
  <c r="E44" i="9"/>
  <c r="E43" i="9"/>
  <c r="E87" i="9" s="1"/>
  <c r="E98" i="9" s="1"/>
  <c r="E38" i="9"/>
  <c r="E88" i="7"/>
  <c r="E89" i="7"/>
  <c r="E90" i="7"/>
  <c r="E91" i="7"/>
  <c r="E87" i="7"/>
  <c r="E86" i="7"/>
  <c r="E57" i="7"/>
  <c r="E56" i="7"/>
  <c r="E55" i="7"/>
  <c r="E53" i="7"/>
  <c r="E54" i="7"/>
  <c r="E50" i="7"/>
  <c r="E48" i="7"/>
  <c r="E33" i="7"/>
  <c r="E93" i="10" l="1"/>
  <c r="E46" i="7"/>
  <c r="E45" i="7"/>
  <c r="E52" i="7" l="1"/>
  <c r="E43" i="7"/>
  <c r="E42" i="7"/>
  <c r="E69" i="7"/>
  <c r="E68" i="7"/>
  <c r="E64" i="7"/>
  <c r="E63" i="7"/>
  <c r="E62" i="7"/>
  <c r="E61" i="7"/>
  <c r="E60" i="7"/>
  <c r="E59" i="7"/>
  <c r="E92" i="7" l="1"/>
  <c r="I14" i="9"/>
  <c r="E33" i="9"/>
  <c r="E39" i="7" l="1"/>
  <c r="E29" i="10" l="1"/>
  <c r="E32" i="10"/>
  <c r="E33" i="10"/>
  <c r="E31" i="7"/>
  <c r="E28" i="7"/>
  <c r="E32" i="7"/>
  <c r="E36" i="9"/>
  <c r="E37" i="9"/>
  <c r="E35" i="9" l="1"/>
  <c r="E34" i="9"/>
  <c r="E31" i="10"/>
  <c r="E30" i="10"/>
  <c r="E76" i="7" l="1"/>
  <c r="E30" i="7"/>
  <c r="E29" i="7"/>
  <c r="F27" i="10" l="1"/>
  <c r="I24" i="10"/>
  <c r="I22" i="10"/>
  <c r="I20" i="10"/>
  <c r="I19" i="10"/>
  <c r="I18" i="10"/>
  <c r="I17" i="10"/>
  <c r="J15" i="10" l="1"/>
  <c r="J16" i="10"/>
  <c r="K16" i="10"/>
  <c r="J18" i="10"/>
  <c r="J27" i="10" s="1"/>
  <c r="J19" i="9"/>
  <c r="J28" i="10" l="1"/>
  <c r="J29" i="10" s="1"/>
  <c r="J31" i="10" s="1"/>
  <c r="J30" i="10" s="1"/>
  <c r="J17" i="10"/>
  <c r="I27" i="10" s="1"/>
  <c r="I15" i="9"/>
  <c r="I16" i="9" s="1"/>
  <c r="I19" i="9"/>
  <c r="I20" i="9"/>
  <c r="I21" i="9"/>
  <c r="I22" i="9"/>
  <c r="I24" i="9"/>
  <c r="I27" i="9"/>
  <c r="I28" i="9"/>
  <c r="J5" i="9" l="1"/>
  <c r="L5" i="9" s="1"/>
  <c r="K13" i="9" s="1"/>
  <c r="I28" i="10"/>
  <c r="I29" i="10" s="1"/>
  <c r="I31" i="10" s="1"/>
  <c r="I30" i="10" s="1"/>
  <c r="E35" i="10" s="1"/>
  <c r="J19" i="10"/>
  <c r="J20" i="10" s="1"/>
  <c r="J21" i="10" s="1"/>
  <c r="E25" i="10" s="1"/>
  <c r="K18" i="9"/>
  <c r="K12" i="9"/>
  <c r="J12" i="9"/>
  <c r="J18" i="9"/>
  <c r="J6" i="9"/>
  <c r="L6" i="9" s="1"/>
  <c r="K14" i="9" s="1"/>
  <c r="E94" i="10" l="1"/>
  <c r="K6" i="9"/>
  <c r="J14" i="9" s="1"/>
  <c r="L14" i="9" s="1"/>
  <c r="L18" i="9"/>
  <c r="K15" i="9"/>
  <c r="K16" i="9" s="1"/>
  <c r="J20" i="9"/>
  <c r="J21" i="9" s="1"/>
  <c r="K5" i="9"/>
  <c r="J13" i="9" s="1"/>
  <c r="L13" i="9" s="1"/>
  <c r="L15" i="9" l="1"/>
  <c r="K23" i="9"/>
  <c r="K24" i="9" s="1"/>
  <c r="K26" i="9" s="1"/>
  <c r="K29" i="9" s="1"/>
  <c r="J15" i="9"/>
  <c r="J16" i="9" s="1"/>
  <c r="I23" i="7"/>
  <c r="I21" i="7"/>
  <c r="I19" i="7"/>
  <c r="I18" i="7"/>
  <c r="I17" i="7"/>
  <c r="I16" i="7"/>
  <c r="J14" i="7" l="1"/>
  <c r="J23" i="9"/>
  <c r="J24" i="9" s="1"/>
  <c r="J26" i="9" s="1"/>
  <c r="J29" i="9" s="1"/>
  <c r="E29" i="9" s="1"/>
  <c r="J22" i="9"/>
  <c r="J15" i="7"/>
  <c r="K15" i="7" s="1"/>
  <c r="J17" i="7"/>
  <c r="E95" i="7"/>
  <c r="F26" i="7" s="1"/>
  <c r="F31" i="9" l="1"/>
  <c r="J26" i="7"/>
  <c r="J27" i="7" s="1"/>
  <c r="J16" i="7"/>
  <c r="I26" i="7" s="1"/>
  <c r="J31" i="9" l="1"/>
  <c r="J32" i="9" s="1"/>
  <c r="I31" i="9"/>
  <c r="I32" i="9" s="1"/>
  <c r="I33" i="9" s="1"/>
  <c r="I35" i="9" s="1"/>
  <c r="I27" i="7"/>
  <c r="J18" i="7"/>
  <c r="J19" i="7" s="1"/>
  <c r="J20" i="7" l="1"/>
  <c r="E24" i="7" s="1"/>
  <c r="I34" i="9" l="1"/>
  <c r="E38" i="7" l="1"/>
  <c r="E41" i="7"/>
  <c r="E74" i="7"/>
  <c r="E71" i="7"/>
  <c r="E67" i="7"/>
  <c r="E66" i="7"/>
  <c r="E65" i="7"/>
  <c r="E81" i="7" l="1"/>
  <c r="E80" i="7"/>
  <c r="E79" i="7"/>
  <c r="E78" i="7"/>
  <c r="E77" i="7"/>
  <c r="E73" i="7"/>
  <c r="E72" i="7"/>
  <c r="E70" i="7"/>
  <c r="I28" i="7" l="1"/>
  <c r="I30" i="7" l="1"/>
  <c r="I29" i="7" s="1"/>
  <c r="J28" i="7"/>
  <c r="J30" i="7" l="1"/>
  <c r="J33" i="9"/>
  <c r="J29" i="7" l="1"/>
  <c r="E34" i="7" s="1"/>
  <c r="J35" i="9"/>
  <c r="J34" i="9" s="1"/>
  <c r="E39" i="9" s="1"/>
  <c r="E82" i="7"/>
  <c r="E93" i="7" l="1"/>
</calcChain>
</file>

<file path=xl/sharedStrings.xml><?xml version="1.0" encoding="utf-8"?>
<sst xmlns="http://schemas.openxmlformats.org/spreadsheetml/2006/main" count="489" uniqueCount="154">
  <si>
    <t>TITULAÇÃO</t>
  </si>
  <si>
    <t>Como Ouvinte</t>
  </si>
  <si>
    <t>Pontos estipulados</t>
  </si>
  <si>
    <t>Pontuação</t>
  </si>
  <si>
    <t>Quantidade de Horas</t>
  </si>
  <si>
    <t>Referência</t>
  </si>
  <si>
    <t>Quantidade</t>
  </si>
  <si>
    <t>Marcar com "x"</t>
  </si>
  <si>
    <t>ESPECIALIZAÇÃO</t>
  </si>
  <si>
    <t>Organizador</t>
  </si>
  <si>
    <t>Revisor ou Avaliador</t>
  </si>
  <si>
    <t>Palestrante</t>
  </si>
  <si>
    <t>Apresentação oral de trabalhos</t>
  </si>
  <si>
    <t>Apresentação de trabalho em pôster</t>
  </si>
  <si>
    <t>0,5 ponto/evento</t>
  </si>
  <si>
    <t>5,0 ponto/projeto</t>
  </si>
  <si>
    <t>Graduação na área da disciplina</t>
  </si>
  <si>
    <t>Especialização na área da disciplina (mínimo 360 horas)</t>
  </si>
  <si>
    <t>SUB TOTAL III</t>
  </si>
  <si>
    <t>Identificacao da Especificidade da área</t>
  </si>
  <si>
    <t xml:space="preserve">Atividade profissional relevante na área da disciplina fora da docência </t>
  </si>
  <si>
    <t>Ano Corrente</t>
  </si>
  <si>
    <t>Somatória Máxima de anos de experiencia admissível</t>
  </si>
  <si>
    <t>Anos de Experiencia</t>
  </si>
  <si>
    <t>Pontuaçao</t>
  </si>
  <si>
    <t>Obras</t>
  </si>
  <si>
    <t>5,0 pontos/evento</t>
  </si>
  <si>
    <t>1,0 pontos/evento</t>
  </si>
  <si>
    <t>2,0 pontos/evento</t>
  </si>
  <si>
    <t>5,0 pontos/premiação</t>
  </si>
  <si>
    <t>5,0 pontos/produto</t>
  </si>
  <si>
    <t>5,0 pontos/processo ou técnica</t>
  </si>
  <si>
    <t xml:space="preserve">5,0 pontos/registro </t>
  </si>
  <si>
    <t>2,5 pontos/premiação</t>
  </si>
  <si>
    <t xml:space="preserve">Doutorado na(s) área(s) da disciplina objeto do edital </t>
  </si>
  <si>
    <t xml:space="preserve">Mestrado na(s) área(s) da disciplina objeto do edital </t>
  </si>
  <si>
    <t>I. DADOS</t>
  </si>
  <si>
    <t>Nome do Candidato:</t>
  </si>
  <si>
    <t>II. FORMAÇÃO ACADÊMICA</t>
  </si>
  <si>
    <t>Doutorado em outra área</t>
  </si>
  <si>
    <t>Mestrado em outra área</t>
  </si>
  <si>
    <t>PROFICIÊNCIA E GRADUAÇÃO</t>
  </si>
  <si>
    <t>Proficiência na Lingua</t>
  </si>
  <si>
    <t>ÁREA</t>
  </si>
  <si>
    <t>INGLÊS</t>
  </si>
  <si>
    <t>MARQUE COM "X" AO LADO</t>
  </si>
  <si>
    <t>ESPANHOL e outras línguas</t>
  </si>
  <si>
    <t>MARQUE "X" AO LADO SE HOUVER</t>
  </si>
  <si>
    <t>Pontuação total</t>
  </si>
  <si>
    <t>SUB TOTAL I</t>
  </si>
  <si>
    <t>SUB TOTAL II</t>
  </si>
  <si>
    <t>Número do comprovante</t>
  </si>
  <si>
    <t>III. EXPERIÊNCIA PROFISSIONAL NA ÁREA DA DISCIPLINA</t>
  </si>
  <si>
    <t>Nº de inscrição:</t>
  </si>
  <si>
    <t>Disciplina pretendida para ampliação:</t>
  </si>
  <si>
    <t>Disciplina(s) de concurso e ampliadas em caráter indeterminado:</t>
  </si>
  <si>
    <t>INFORME AO LADO A ÚLTIMA VERSÃO DA TABELA DE ÁREAS E DISCIPLINAS:</t>
  </si>
  <si>
    <t>Máximo 250 pontos</t>
  </si>
  <si>
    <t>Experiência como professor de ensino superior da mesma disciplina em Fatec</t>
  </si>
  <si>
    <t>2,5 Iniciação Científica/Tecnológica com bolsa</t>
  </si>
  <si>
    <t>2,5 Trabalho de Graduação (Conclusão de Curso)</t>
  </si>
  <si>
    <t>2,0 Iniciação Científica/Tecnológica</t>
  </si>
  <si>
    <t>1,0  Iniciação Científica/Tecnológica</t>
  </si>
  <si>
    <t>1,0 Trabalho de Graduação (Conclusão de Curso)</t>
  </si>
  <si>
    <t>2,0 ponto concurso público/comissão avaliadora</t>
  </si>
  <si>
    <t>Experiência como professor de ensino superior da mesma disciplina na Fatec</t>
  </si>
  <si>
    <t>GRADUAÇÃO</t>
  </si>
  <si>
    <r>
      <t xml:space="preserve">Máximo </t>
    </r>
    <r>
      <rPr>
        <sz val="11"/>
        <color rgb="FFFF0000"/>
        <rFont val="Calibri"/>
        <family val="2"/>
        <scheme val="minor"/>
      </rPr>
      <t>250</t>
    </r>
    <r>
      <rPr>
        <sz val="11"/>
        <color theme="1"/>
        <rFont val="Calibri"/>
        <family val="2"/>
        <scheme val="minor"/>
      </rPr>
      <t xml:space="preserve"> pontos</t>
    </r>
  </si>
  <si>
    <t>Nº edital</t>
  </si>
  <si>
    <t>5,0 pontos/livro  (autor)</t>
  </si>
  <si>
    <t>2,5 pontos/livro  (organizador)</t>
  </si>
  <si>
    <t xml:space="preserve">2,5 pontos/capítulo </t>
  </si>
  <si>
    <t>1,0 ponto /mestrado ou doutorado</t>
  </si>
  <si>
    <t>10,0 pontos /evento com no mínimo 01 ano de duração</t>
  </si>
  <si>
    <r>
      <t xml:space="preserve">Tabela Pontuação Ampliação de aulas - DISCIPLINAS </t>
    </r>
    <r>
      <rPr>
        <sz val="11"/>
        <color theme="1"/>
        <rFont val="Calibri"/>
        <family val="2"/>
        <scheme val="minor"/>
      </rPr>
      <t>LÍNGUAS ESTRANGEIRAS</t>
    </r>
  </si>
  <si>
    <t>Experiência em empregos públicos em confiança, função pública em confiança ou em atividades técnicas relevantes de interesse da Administração Central do Ceeteps</t>
  </si>
  <si>
    <t>2,5 pontos/artigo publicado em periódico não indexado</t>
  </si>
  <si>
    <r>
      <t xml:space="preserve"> Em cursos cujos certificados não apresentem carga horária, considerar </t>
    </r>
    <r>
      <rPr>
        <sz val="11"/>
        <color rgb="FFFF0000"/>
        <rFont val="Calibri"/>
        <family val="2"/>
        <scheme val="minor"/>
      </rPr>
      <t>04</t>
    </r>
    <r>
      <rPr>
        <sz val="11"/>
        <color theme="1"/>
        <rFont val="Calibri"/>
        <family val="2"/>
        <scheme val="minor"/>
      </rPr>
      <t xml:space="preserve"> horas.</t>
    </r>
  </si>
  <si>
    <t>Experiencia como Professor do ensino  superior na área da disciplina  em Fatec</t>
  </si>
  <si>
    <t>Livro  em especificidade da área da disciplina</t>
  </si>
  <si>
    <t>Capítulo de Livro em especificidade da área da disciplina</t>
  </si>
  <si>
    <t>Trabalhos científicos ou tecnológicos em especificidade na área da disciplina</t>
  </si>
  <si>
    <t>Congressos, Workshops, Simpósios, etc., em especificidade da área da disciplina</t>
  </si>
  <si>
    <t xml:space="preserve">Experiencia como Professor do ensino superior na área da disciplina </t>
  </si>
  <si>
    <t>PARTICIPAÇÃO EM CONGRESSOS, WORKSHOPS, ETC., NA ÁREA da disciplina, nos últimos 05 (cinco) anos</t>
  </si>
  <si>
    <t>ORIENTAÇÕES, PESQUISAS, PROJETOS, BANCAS, na área da disciplina nos últimos 05 (cinco) anos</t>
  </si>
  <si>
    <t>Orientações  na área da disciplina</t>
  </si>
  <si>
    <t>Co-orientações na área da disciplina</t>
  </si>
  <si>
    <t>Participação em projetos com empresas na área da disciplina</t>
  </si>
  <si>
    <t>Participação em projetos de pesquisa na área da disciplina</t>
  </si>
  <si>
    <t>Participação efetiva como membro de banca examinadora na área da disciplina</t>
  </si>
  <si>
    <t>Pós-doutorado em especificidade na área da disciplina</t>
  </si>
  <si>
    <t>INOVAÇÕES, PREMIAÇÕES e EXPERIÊNCIAS RELEVANTES</t>
  </si>
  <si>
    <t xml:space="preserve">Premiações por Inovação  em especificidade da área da disciplina, nos últimos 05 (cinco) anos </t>
  </si>
  <si>
    <t xml:space="preserve">Produtos  em especificidade da área da disciplina, nos últimos 05 (cinco) anos </t>
  </si>
  <si>
    <t xml:space="preserve">Processos ou Técnicas  em especificidade da área da disciplina, nos últimos 05 (cinco) anos </t>
  </si>
  <si>
    <t xml:space="preserve">Registros  em especificidade da área da disciplina, nos últimos 05 (cinco) anos </t>
  </si>
  <si>
    <t xml:space="preserve">Outras Premiações  em especificidade da área da disciplina, nos últimos 05 (cinco) anos </t>
  </si>
  <si>
    <t>Experiencia como Professor do ens superior na  área da disciplina em Fatec</t>
  </si>
  <si>
    <t>Experiencia como Professor do ensino superior na  área da disciplina</t>
  </si>
  <si>
    <t xml:space="preserve">___________________________, </t>
  </si>
  <si>
    <t>local</t>
  </si>
  <si>
    <t>Assinatura do docente</t>
  </si>
  <si>
    <t>______________________________________________</t>
  </si>
  <si>
    <t>PÓS NA ÁREA</t>
  </si>
  <si>
    <t>PÓS FORA</t>
  </si>
  <si>
    <r>
      <t xml:space="preserve">ATENÇÃO: A SOMATÓRIA DOS ANOS DE EXPERIÊNCIA NÃO PODERÁ SER MAIOR DO QUE A SOMATÓRIA MÁXIMA DE ANOS DE EXPERIÊNCIA ADMISSÍVEL. </t>
    </r>
    <r>
      <rPr>
        <b/>
        <sz val="12"/>
        <color rgb="FF0070C0"/>
        <rFont val="Calibri"/>
        <family val="2"/>
        <scheme val="minor"/>
      </rPr>
      <t>CASO ISTO OCORRA, O SUBTOTAL II E A PONTUAÇÃO TOTAL NÃO SERÃO CALCULADOS, E A COLUNA ANOS DE EXPERIÊNCIA DEVERÁ SER AJUSTADA</t>
    </r>
    <r>
      <rPr>
        <b/>
        <sz val="12"/>
        <color rgb="FFFF0000"/>
        <rFont val="Calibri"/>
        <family val="2"/>
        <scheme val="minor"/>
      </rPr>
      <t>. NÃO DEVEM SER CONSIDERADAS EXPERIÊNCIAS EM PERÍODOS DE TEMPO CONCOMITANTES, OU SEJA, O CANDIDATO DEVE PRIORIZAR AS EXPERIÊNCIAS MAIS RELEVANTES EM TERMOS DE PONTUAÇÃO.</t>
    </r>
  </si>
  <si>
    <t>I</t>
  </si>
  <si>
    <t>E</t>
  </si>
  <si>
    <r>
      <t xml:space="preserve">Tabela Pontuação Ampliação de aulas - </t>
    </r>
    <r>
      <rPr>
        <sz val="11"/>
        <color theme="1"/>
        <rFont val="Calibri"/>
        <family val="2"/>
        <scheme val="minor"/>
      </rPr>
      <t xml:space="preserve">DISCIPLINAS BÁSICAS </t>
    </r>
  </si>
  <si>
    <r>
      <t xml:space="preserve">Tabela Pontuação Ampliação de aulas - </t>
    </r>
    <r>
      <rPr>
        <sz val="11"/>
        <color theme="1"/>
        <rFont val="Calibri"/>
        <family val="2"/>
        <scheme val="minor"/>
      </rPr>
      <t>DISCIPLINAS PROFISSIONALIZANTES</t>
    </r>
  </si>
  <si>
    <t>20 pontos/ano</t>
  </si>
  <si>
    <t>8 pontos/ano</t>
  </si>
  <si>
    <t>5 pontos/ano</t>
  </si>
  <si>
    <r>
      <t xml:space="preserve">Experiência como professor de ensino superior da mesma disciplina </t>
    </r>
    <r>
      <rPr>
        <sz val="10"/>
        <color rgb="FFFF0000"/>
        <rFont val="Calibri"/>
        <family val="2"/>
        <scheme val="minor"/>
      </rPr>
      <t>em Fatec</t>
    </r>
  </si>
  <si>
    <t xml:space="preserve">Atividade profissional relevante na  disciplina fora da docência </t>
  </si>
  <si>
    <r>
      <t xml:space="preserve">CURSOS de EXTENSÃO na ÁREA da disciplina
</t>
    </r>
    <r>
      <rPr>
        <sz val="11"/>
        <color rgb="FFFF0000"/>
        <rFont val="Calibri"/>
        <family val="2"/>
        <scheme val="minor"/>
      </rPr>
      <t>01 ponto a cada 08 horas, somando um máximo de 10 pontos</t>
    </r>
  </si>
  <si>
    <t>IV. ESPECIFICIDADES, os comprovantes devem ser da área da disciplina (consultar a Portaria CESU 01/2017),  nos últimos 05 (cinco) anos</t>
  </si>
  <si>
    <t xml:space="preserve">Atividade profissional relevante na disciplina fora da docência </t>
  </si>
  <si>
    <t>Demais experiências profissionais</t>
  </si>
  <si>
    <t>16 pontos/ano</t>
  </si>
  <si>
    <t xml:space="preserve"> Em capacitação cujos certificados tiverem entre 4h e 100h</t>
  </si>
  <si>
    <t>Graduação na área da disciplina com habilitação específica</t>
  </si>
  <si>
    <t>Ano da primeira GRADUAÇÃO ou TITULAÇÃO na área da disciplina</t>
  </si>
  <si>
    <r>
      <t>Os pontos relacionados são por evento e em seu todo só poderão  somar um máximo de</t>
    </r>
    <r>
      <rPr>
        <b/>
        <sz val="14"/>
        <color rgb="FFFF0000"/>
        <rFont val="Calibri"/>
        <family val="2"/>
        <scheme val="minor"/>
      </rPr>
      <t xml:space="preserve"> 250</t>
    </r>
    <r>
      <rPr>
        <b/>
        <sz val="14"/>
        <color theme="1"/>
        <rFont val="Calibri"/>
        <family val="2"/>
        <scheme val="minor"/>
      </rPr>
      <t xml:space="preserve"> pontos</t>
    </r>
  </si>
  <si>
    <r>
      <t xml:space="preserve">Máximo </t>
    </r>
    <r>
      <rPr>
        <b/>
        <sz val="11"/>
        <color rgb="FFFF0000"/>
        <rFont val="Calibri"/>
        <family val="2"/>
        <scheme val="minor"/>
      </rPr>
      <t>250</t>
    </r>
    <r>
      <rPr>
        <b/>
        <sz val="11"/>
        <color theme="1"/>
        <rFont val="Calibri"/>
        <family val="2"/>
        <scheme val="minor"/>
      </rPr>
      <t xml:space="preserve"> pontos</t>
    </r>
  </si>
  <si>
    <r>
      <t xml:space="preserve">Orientações  na área da disciplina </t>
    </r>
    <r>
      <rPr>
        <b/>
        <sz val="10"/>
        <color theme="1"/>
        <rFont val="Calibri"/>
        <family val="2"/>
        <scheme val="minor"/>
      </rPr>
      <t>em FATEC</t>
    </r>
  </si>
  <si>
    <t>1,5 Iniciação Científica/Tecnológica com bolsa</t>
  </si>
  <si>
    <t>1,0 Iniciação Científica/Tecnológica</t>
  </si>
  <si>
    <t>1,5 Trabalho de Graduação (Conclusão de Curso)</t>
  </si>
  <si>
    <r>
      <t xml:space="preserve">Participação em projetos com empresas na área da disciplina </t>
    </r>
    <r>
      <rPr>
        <b/>
        <sz val="10"/>
        <color theme="1"/>
        <rFont val="Calibri"/>
        <family val="2"/>
        <scheme val="minor"/>
      </rPr>
      <t>em FATEC</t>
    </r>
  </si>
  <si>
    <t>2,5 ponto/projeto</t>
  </si>
  <si>
    <r>
      <t xml:space="preserve">Participação em projetos de pesquisa na área da disciplina </t>
    </r>
    <r>
      <rPr>
        <b/>
        <sz val="10"/>
        <color theme="1"/>
        <rFont val="Calibri"/>
        <family val="2"/>
        <scheme val="minor"/>
      </rPr>
      <t>em FATEC (incluindo RJI)</t>
    </r>
  </si>
  <si>
    <t>2,0 ponto /trabalho de conclusão de curso</t>
  </si>
  <si>
    <t>V. ATUAÇÃO DIVERSIFICADA DO DOCENTE. Os comprovantes devem ser dos últimos 05 (cinco) anos</t>
  </si>
  <si>
    <t>SUB TOTAL IV</t>
  </si>
  <si>
    <r>
      <t xml:space="preserve">Participação do docente em atividades de divulgação da </t>
    </r>
    <r>
      <rPr>
        <b/>
        <sz val="10"/>
        <color theme="1"/>
        <rFont val="Calibri"/>
        <family val="2"/>
        <scheme val="minor"/>
      </rPr>
      <t>FATEC</t>
    </r>
    <r>
      <rPr>
        <sz val="10"/>
        <color theme="1"/>
        <rFont val="Calibri"/>
        <family val="2"/>
        <scheme val="minor"/>
      </rPr>
      <t xml:space="preserve"> e seus cursos junto à comunidade</t>
    </r>
  </si>
  <si>
    <t xml:space="preserve">1 ponto/ano de participação/FATEC </t>
  </si>
  <si>
    <r>
      <t xml:space="preserve">Participação do docente na Comissão Própria de Avaliação </t>
    </r>
    <r>
      <rPr>
        <b/>
        <sz val="10"/>
        <color theme="1"/>
        <rFont val="Calibri"/>
        <family val="2"/>
        <scheme val="minor"/>
      </rPr>
      <t>na FATEC</t>
    </r>
  </si>
  <si>
    <r>
      <t xml:space="preserve">Participação do docente no Núcleo Docente Estruturante do curso em que leciona </t>
    </r>
    <r>
      <rPr>
        <b/>
        <sz val="10"/>
        <color theme="1"/>
        <rFont val="Calibri"/>
        <family val="2"/>
        <scheme val="minor"/>
      </rPr>
      <t>na FATEC</t>
    </r>
  </si>
  <si>
    <r>
      <t xml:space="preserve">Participação do docente na Congregação / Comissão de Implantação </t>
    </r>
    <r>
      <rPr>
        <b/>
        <sz val="10"/>
        <color theme="1"/>
        <rFont val="Calibri"/>
        <family val="2"/>
        <scheme val="minor"/>
      </rPr>
      <t>na FATEC</t>
    </r>
  </si>
  <si>
    <r>
      <t xml:space="preserve">Participação em Comissões Avaliadoras para fins de Evolução Funcional </t>
    </r>
    <r>
      <rPr>
        <b/>
        <sz val="10"/>
        <color theme="1"/>
        <rFont val="Calibri"/>
        <family val="2"/>
        <scheme val="minor"/>
      </rPr>
      <t>na FATEC</t>
    </r>
  </si>
  <si>
    <r>
      <t xml:space="preserve">Participação em Comissões Avaliadoras para fins de Ampliação de aulas </t>
    </r>
    <r>
      <rPr>
        <b/>
        <sz val="10"/>
        <color theme="1"/>
        <rFont val="Calibri"/>
        <family val="2"/>
        <scheme val="minor"/>
      </rPr>
      <t>na FATEC</t>
    </r>
  </si>
  <si>
    <t xml:space="preserve">5,0 pontos/artigo publicado em periódico indexado </t>
  </si>
  <si>
    <t>0,5 ponto/ano</t>
  </si>
  <si>
    <t>Capacitação, curso ou workshop em Metodologias Ativas</t>
  </si>
  <si>
    <t>O número máximo de anos apontados deverá ser menor ou igual a diferenca entre o ano atual e o ano da primeira graduação/ titulação, excuindo-se o atual</t>
  </si>
  <si>
    <t xml:space="preserve">2,0 pontos /trabalho completo publicado </t>
  </si>
  <si>
    <t xml:space="preserve">1 ponto /resumo publicado </t>
  </si>
  <si>
    <t>4,0 pontos/evento</t>
  </si>
  <si>
    <t>1 ponto/participação</t>
  </si>
  <si>
    <t>Anexo IV-b versão 01/02/2019</t>
  </si>
  <si>
    <t>0,5 pontos/ano</t>
  </si>
  <si>
    <t>Anexo IV-a versão 01/02/2019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</si>
</sst>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 Black"/>
      <family val="2"/>
    </font>
    <font>
      <b/>
      <sz val="16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theme="1"/>
      <name val="Arial Black"/>
      <family val="2"/>
    </font>
    <font>
      <b/>
      <sz val="10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1"/>
      <name val="Arial Black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2">
    <xf numFmtId="0" fontId="0" fillId="0" borderId="0" xfId="0"/>
    <xf numFmtId="0" fontId="3" fillId="0" borderId="0" xfId="0" applyFont="1"/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/>
    <xf numFmtId="0" fontId="2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14" fillId="6" borderId="30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164" fontId="14" fillId="6" borderId="43" xfId="0" applyNumberFormat="1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wrapText="1" shrinkToFit="1"/>
    </xf>
    <xf numFmtId="0" fontId="14" fillId="6" borderId="43" xfId="0" applyFont="1" applyFill="1" applyBorder="1" applyAlignment="1">
      <alignment horizontal="center" vertical="center" wrapText="1" shrinkToFit="1"/>
    </xf>
    <xf numFmtId="0" fontId="14" fillId="6" borderId="3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7" fillId="2" borderId="37" xfId="0" applyFont="1" applyFill="1" applyBorder="1" applyAlignment="1">
      <alignment horizontal="center" vertical="center" wrapText="1"/>
    </xf>
    <xf numFmtId="164" fontId="8" fillId="5" borderId="30" xfId="0" applyNumberFormat="1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 shrinkToFit="1"/>
    </xf>
    <xf numFmtId="0" fontId="8" fillId="6" borderId="43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3" borderId="36" xfId="0" applyFont="1" applyFill="1" applyBorder="1" applyAlignment="1">
      <alignment wrapText="1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8" fillId="6" borderId="43" xfId="0" applyFont="1" applyFill="1" applyBorder="1" applyAlignment="1">
      <alignment horizontal="center" vertical="center"/>
    </xf>
    <xf numFmtId="0" fontId="3" fillId="0" borderId="0" xfId="0" applyNumberFormat="1" applyFont="1"/>
    <xf numFmtId="0" fontId="15" fillId="3" borderId="36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14" fillId="3" borderId="37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22" xfId="0" applyFont="1" applyBorder="1"/>
    <xf numFmtId="0" fontId="3" fillId="0" borderId="27" xfId="0" applyFont="1" applyBorder="1"/>
    <xf numFmtId="0" fontId="2" fillId="0" borderId="3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/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/>
    <xf numFmtId="0" fontId="27" fillId="0" borderId="12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6" borderId="2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 shrinkToFit="1"/>
    </xf>
    <xf numFmtId="0" fontId="27" fillId="0" borderId="2" xfId="0" applyFont="1" applyBorder="1" applyAlignment="1">
      <alignment vertical="center"/>
    </xf>
    <xf numFmtId="0" fontId="22" fillId="0" borderId="0" xfId="0" applyFont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 shrinkToFit="1"/>
    </xf>
    <xf numFmtId="0" fontId="27" fillId="6" borderId="34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vertical="center" wrapText="1" shrinkToFit="1"/>
    </xf>
    <xf numFmtId="0" fontId="27" fillId="3" borderId="26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vertical="center" wrapText="1" shrinkToFit="1"/>
    </xf>
    <xf numFmtId="0" fontId="27" fillId="6" borderId="42" xfId="0" applyFont="1" applyFill="1" applyBorder="1" applyAlignment="1">
      <alignment vertical="center" wrapText="1" shrinkToFit="1"/>
    </xf>
    <xf numFmtId="0" fontId="33" fillId="6" borderId="30" xfId="0" applyFont="1" applyFill="1" applyBorder="1" applyAlignment="1">
      <alignment horizontal="right" vertical="center"/>
    </xf>
    <xf numFmtId="0" fontId="33" fillId="6" borderId="43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32" fillId="3" borderId="0" xfId="0" applyFont="1" applyFill="1" applyBorder="1" applyAlignment="1" applyProtection="1">
      <alignment horizontal="center" vertical="center"/>
      <protection locked="0"/>
    </xf>
    <xf numFmtId="0" fontId="34" fillId="6" borderId="30" xfId="0" applyFont="1" applyFill="1" applyBorder="1" applyAlignment="1">
      <alignment horizontal="center" vertical="center"/>
    </xf>
    <xf numFmtId="164" fontId="35" fillId="6" borderId="43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9" fillId="6" borderId="30" xfId="0" applyFont="1" applyFill="1" applyBorder="1" applyAlignment="1" applyProtection="1">
      <alignment horizontal="center" vertical="center"/>
      <protection locked="0"/>
    </xf>
    <xf numFmtId="0" fontId="27" fillId="6" borderId="43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6" borderId="31" xfId="0" applyFont="1" applyFill="1" applyBorder="1" applyAlignment="1" applyProtection="1">
      <alignment horizontal="center" vertical="center"/>
      <protection locked="0"/>
    </xf>
    <xf numFmtId="0" fontId="27" fillId="6" borderId="48" xfId="0" applyFont="1" applyFill="1" applyBorder="1" applyAlignment="1">
      <alignment horizontal="center" vertical="center"/>
    </xf>
    <xf numFmtId="164" fontId="36" fillId="4" borderId="2" xfId="0" applyNumberFormat="1" applyFont="1" applyFill="1" applyBorder="1" applyAlignment="1">
      <alignment horizontal="center" vertical="center"/>
    </xf>
    <xf numFmtId="0" fontId="29" fillId="3" borderId="53" xfId="0" applyFont="1" applyFill="1" applyBorder="1" applyAlignment="1" applyProtection="1">
      <alignment horizontal="center" vertical="center"/>
      <protection locked="0"/>
    </xf>
    <xf numFmtId="0" fontId="27" fillId="0" borderId="52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0" fontId="27" fillId="7" borderId="30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/>
    </xf>
    <xf numFmtId="0" fontId="27" fillId="6" borderId="37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 shrinkToFit="1"/>
    </xf>
    <xf numFmtId="0" fontId="31" fillId="0" borderId="4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4" fontId="38" fillId="3" borderId="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36" xfId="0" applyFont="1" applyBorder="1" applyAlignment="1">
      <alignment vertical="center" wrapText="1"/>
    </xf>
    <xf numFmtId="0" fontId="35" fillId="2" borderId="37" xfId="0" applyFont="1" applyFill="1" applyBorder="1" applyAlignment="1">
      <alignment horizontal="center" vertical="center" wrapText="1"/>
    </xf>
    <xf numFmtId="164" fontId="27" fillId="5" borderId="30" xfId="0" applyNumberFormat="1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3" borderId="36" xfId="0" applyFont="1" applyFill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35" fillId="2" borderId="37" xfId="0" applyFont="1" applyFill="1" applyBorder="1" applyAlignment="1" applyProtection="1">
      <alignment horizontal="center" vertical="center"/>
      <protection locked="0"/>
    </xf>
    <xf numFmtId="0" fontId="27" fillId="6" borderId="30" xfId="0" applyFont="1" applyFill="1" applyBorder="1" applyAlignment="1">
      <alignment horizontal="center" vertical="center" wrapText="1" shrinkToFit="1"/>
    </xf>
    <xf numFmtId="0" fontId="27" fillId="6" borderId="43" xfId="0" applyFont="1" applyFill="1" applyBorder="1" applyAlignment="1">
      <alignment horizontal="center" vertical="center" wrapText="1" shrinkToFit="1"/>
    </xf>
    <xf numFmtId="0" fontId="29" fillId="0" borderId="36" xfId="0" applyFont="1" applyBorder="1" applyAlignment="1">
      <alignment wrapText="1"/>
    </xf>
    <xf numFmtId="0" fontId="26" fillId="3" borderId="37" xfId="0" applyFont="1" applyFill="1" applyBorder="1" applyAlignment="1">
      <alignment horizontal="right" vertical="center"/>
    </xf>
    <xf numFmtId="0" fontId="29" fillId="3" borderId="30" xfId="0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/>
    <xf numFmtId="0" fontId="27" fillId="0" borderId="42" xfId="0" applyFont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9" fillId="0" borderId="3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top"/>
    </xf>
    <xf numFmtId="0" fontId="27" fillId="0" borderId="3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 shrinkToFit="1"/>
    </xf>
    <xf numFmtId="0" fontId="29" fillId="0" borderId="28" xfId="0" applyFont="1" applyBorder="1" applyAlignment="1">
      <alignment horizontal="center" vertical="center"/>
    </xf>
    <xf numFmtId="0" fontId="29" fillId="0" borderId="50" xfId="0" applyFont="1" applyBorder="1"/>
    <xf numFmtId="0" fontId="29" fillId="0" borderId="30" xfId="0" applyFont="1" applyBorder="1" applyAlignment="1">
      <alignment horizontal="left"/>
    </xf>
    <xf numFmtId="0" fontId="29" fillId="0" borderId="36" xfId="0" applyFont="1" applyBorder="1"/>
    <xf numFmtId="0" fontId="29" fillId="0" borderId="29" xfId="0" applyFont="1" applyBorder="1" applyAlignment="1">
      <alignment horizontal="center" vertical="center"/>
    </xf>
    <xf numFmtId="0" fontId="29" fillId="0" borderId="49" xfId="0" applyFont="1" applyBorder="1"/>
    <xf numFmtId="0" fontId="29" fillId="0" borderId="30" xfId="0" applyFont="1" applyBorder="1" applyAlignment="1">
      <alignment vertical="center"/>
    </xf>
    <xf numFmtId="0" fontId="29" fillId="0" borderId="49" xfId="0" applyFont="1" applyBorder="1" applyAlignment="1">
      <alignment horizontal="left" vertical="center" wrapText="1"/>
    </xf>
    <xf numFmtId="0" fontId="29" fillId="0" borderId="50" xfId="0" applyFont="1" applyBorder="1" applyAlignment="1">
      <alignment wrapText="1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vertical="center" wrapText="1"/>
    </xf>
    <xf numFmtId="0" fontId="29" fillId="0" borderId="46" xfId="0" applyFont="1" applyBorder="1" applyAlignment="1">
      <alignment vertical="center"/>
    </xf>
    <xf numFmtId="0" fontId="27" fillId="6" borderId="47" xfId="0" applyFont="1" applyFill="1" applyBorder="1" applyAlignment="1">
      <alignment horizontal="center" vertical="center"/>
    </xf>
    <xf numFmtId="0" fontId="29" fillId="3" borderId="46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44" fillId="3" borderId="12" xfId="0" applyFont="1" applyFill="1" applyBorder="1" applyAlignment="1">
      <alignment vertical="center"/>
    </xf>
    <xf numFmtId="0" fontId="44" fillId="3" borderId="0" xfId="0" applyFont="1" applyFill="1" applyBorder="1" applyAlignment="1">
      <alignment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164" fontId="18" fillId="3" borderId="30" xfId="0" applyNumberFormat="1" applyFont="1" applyFill="1" applyBorder="1" applyAlignment="1">
      <alignment horizontal="center" vertical="center"/>
    </xf>
    <xf numFmtId="0" fontId="3" fillId="0" borderId="30" xfId="0" applyFont="1" applyBorder="1"/>
    <xf numFmtId="0" fontId="20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164" fontId="17" fillId="4" borderId="30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6" borderId="31" xfId="0" applyFont="1" applyFill="1" applyBorder="1" applyAlignment="1" applyProtection="1">
      <alignment horizontal="center" vertical="center"/>
      <protection locked="0"/>
    </xf>
    <xf numFmtId="0" fontId="27" fillId="6" borderId="48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2" fillId="0" borderId="3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40" fillId="0" borderId="54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15" fillId="3" borderId="36" xfId="0" applyFont="1" applyFill="1" applyBorder="1" applyAlignment="1">
      <alignment vertical="center" wrapText="1"/>
    </xf>
    <xf numFmtId="0" fontId="37" fillId="3" borderId="36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3" fillId="3" borderId="0" xfId="0" applyFont="1" applyFill="1"/>
    <xf numFmtId="0" fontId="25" fillId="3" borderId="0" xfId="0" applyFont="1" applyFill="1" applyBorder="1" applyAlignment="1"/>
    <xf numFmtId="0" fontId="22" fillId="3" borderId="0" xfId="0" applyFont="1" applyFill="1"/>
    <xf numFmtId="0" fontId="23" fillId="3" borderId="0" xfId="0" applyNumberFormat="1" applyFont="1" applyFill="1"/>
    <xf numFmtId="164" fontId="17" fillId="3" borderId="2" xfId="0" applyNumberFormat="1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/>
    </xf>
    <xf numFmtId="0" fontId="23" fillId="3" borderId="0" xfId="0" applyFont="1" applyFill="1" applyBorder="1"/>
    <xf numFmtId="0" fontId="45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Border="1"/>
    <xf numFmtId="0" fontId="4" fillId="0" borderId="0" xfId="0" applyFont="1" applyFill="1" applyBorder="1" applyAlignment="1">
      <alignment vertical="center" wrapText="1" shrinkToFit="1"/>
    </xf>
    <xf numFmtId="0" fontId="22" fillId="2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2" fillId="3" borderId="0" xfId="0" applyFont="1" applyFill="1" applyBorder="1" applyAlignment="1">
      <alignment horizontal="left"/>
    </xf>
    <xf numFmtId="164" fontId="36" fillId="3" borderId="2" xfId="0" applyNumberFormat="1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 wrapText="1"/>
    </xf>
    <xf numFmtId="0" fontId="35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 applyProtection="1">
      <alignment horizontal="center" vertical="center"/>
      <protection locked="0"/>
    </xf>
    <xf numFmtId="0" fontId="41" fillId="2" borderId="61" xfId="0" applyFont="1" applyFill="1" applyBorder="1" applyAlignment="1" applyProtection="1">
      <alignment horizontal="center" vertical="center"/>
      <protection locked="0"/>
    </xf>
    <xf numFmtId="0" fontId="27" fillId="0" borderId="54" xfId="0" applyFont="1" applyBorder="1" applyAlignment="1">
      <alignment horizontal="center" vertical="center" wrapText="1" shrinkToFit="1"/>
    </xf>
    <xf numFmtId="0" fontId="29" fillId="6" borderId="37" xfId="0" applyFont="1" applyFill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 applyProtection="1">
      <alignment horizontal="center" vertical="center"/>
      <protection locked="0"/>
    </xf>
    <xf numFmtId="0" fontId="27" fillId="0" borderId="37" xfId="0" applyFont="1" applyBorder="1" applyAlignment="1">
      <alignment horizontal="center" vertical="center" wrapText="1" shrinkToFit="1"/>
    </xf>
    <xf numFmtId="0" fontId="27" fillId="6" borderId="37" xfId="0" applyFont="1" applyFill="1" applyBorder="1" applyAlignment="1">
      <alignment horizontal="center" vertical="center" wrapText="1" shrinkToFit="1"/>
    </xf>
    <xf numFmtId="0" fontId="29" fillId="6" borderId="51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 wrapText="1"/>
    </xf>
    <xf numFmtId="164" fontId="33" fillId="5" borderId="62" xfId="0" applyNumberFormat="1" applyFont="1" applyFill="1" applyBorder="1" applyAlignment="1">
      <alignment horizontal="center" vertical="center"/>
    </xf>
    <xf numFmtId="164" fontId="14" fillId="5" borderId="62" xfId="0" applyNumberFormat="1" applyFont="1" applyFill="1" applyBorder="1" applyAlignment="1">
      <alignment horizontal="center" vertical="center"/>
    </xf>
    <xf numFmtId="164" fontId="33" fillId="3" borderId="62" xfId="0" applyNumberFormat="1" applyFont="1" applyFill="1" applyBorder="1" applyAlignment="1">
      <alignment horizontal="center" vertical="center"/>
    </xf>
    <xf numFmtId="164" fontId="27" fillId="5" borderId="62" xfId="0" applyNumberFormat="1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 vertical="center" wrapText="1"/>
    </xf>
    <xf numFmtId="164" fontId="27" fillId="5" borderId="20" xfId="0" applyNumberFormat="1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 wrapText="1"/>
    </xf>
    <xf numFmtId="0" fontId="35" fillId="2" borderId="38" xfId="0" applyFont="1" applyFill="1" applyBorder="1" applyAlignment="1" applyProtection="1">
      <alignment horizontal="center" vertical="center"/>
      <protection locked="0"/>
    </xf>
    <xf numFmtId="0" fontId="26" fillId="3" borderId="38" xfId="0" applyFont="1" applyFill="1" applyBorder="1" applyAlignment="1">
      <alignment horizontal="right" vertical="center"/>
    </xf>
    <xf numFmtId="0" fontId="27" fillId="7" borderId="37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 applyProtection="1">
      <alignment horizontal="center" vertical="center"/>
      <protection locked="0"/>
    </xf>
    <xf numFmtId="0" fontId="27" fillId="7" borderId="19" xfId="0" applyFont="1" applyFill="1" applyBorder="1" applyAlignment="1">
      <alignment horizontal="center" vertical="center" wrapText="1"/>
    </xf>
    <xf numFmtId="0" fontId="27" fillId="6" borderId="62" xfId="0" applyFont="1" applyFill="1" applyBorder="1" applyAlignment="1">
      <alignment horizontal="center" vertical="center" wrapText="1"/>
    </xf>
    <xf numFmtId="0" fontId="27" fillId="3" borderId="62" xfId="0" applyFont="1" applyFill="1" applyBorder="1" applyAlignment="1">
      <alignment horizontal="center" vertical="center" wrapText="1"/>
    </xf>
    <xf numFmtId="164" fontId="17" fillId="4" borderId="20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6" fillId="3" borderId="2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4" fontId="36" fillId="3" borderId="0" xfId="0" applyNumberFormat="1" applyFont="1" applyFill="1" applyBorder="1" applyAlignment="1">
      <alignment vertical="center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27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3" borderId="0" xfId="0" applyFont="1" applyFill="1"/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64" fontId="27" fillId="3" borderId="16" xfId="0" applyNumberFormat="1" applyFont="1" applyFill="1" applyBorder="1" applyAlignment="1">
      <alignment horizontal="center" vertical="center"/>
    </xf>
    <xf numFmtId="0" fontId="29" fillId="3" borderId="57" xfId="0" applyFont="1" applyFill="1" applyBorder="1" applyAlignment="1" applyProtection="1">
      <alignment horizontal="center" vertical="center"/>
      <protection locked="0"/>
    </xf>
    <xf numFmtId="0" fontId="27" fillId="3" borderId="48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164" fontId="27" fillId="3" borderId="64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2" fillId="3" borderId="0" xfId="0" applyFont="1" applyFill="1" applyBorder="1" applyAlignment="1">
      <alignment horizontal="lef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4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0" fillId="8" borderId="44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4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1" fillId="0" borderId="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 shrinkToFit="1"/>
    </xf>
    <xf numFmtId="0" fontId="8" fillId="6" borderId="34" xfId="0" applyFont="1" applyFill="1" applyBorder="1" applyAlignment="1">
      <alignment horizontal="center" vertical="center" wrapText="1" shrinkToFit="1"/>
    </xf>
    <xf numFmtId="0" fontId="8" fillId="6" borderId="35" xfId="0" applyFont="1" applyFill="1" applyBorder="1" applyAlignment="1">
      <alignment horizontal="center" vertical="center" wrapText="1" shrinkToFit="1"/>
    </xf>
    <xf numFmtId="0" fontId="23" fillId="3" borderId="0" xfId="0" applyFont="1" applyFill="1" applyAlignment="1">
      <alignment horizontal="center"/>
    </xf>
    <xf numFmtId="22" fontId="23" fillId="3" borderId="0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8" fillId="5" borderId="2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 shrinkToFit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2" fillId="0" borderId="8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7" fillId="6" borderId="12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6" borderId="14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 shrinkToFit="1"/>
    </xf>
    <xf numFmtId="0" fontId="27" fillId="0" borderId="7" xfId="0" applyFont="1" applyBorder="1" applyAlignment="1">
      <alignment horizontal="center" vertical="center" wrapText="1" shrinkToFit="1"/>
    </xf>
    <xf numFmtId="0" fontId="27" fillId="0" borderId="6" xfId="0" applyFont="1" applyBorder="1" applyAlignment="1">
      <alignment horizontal="center" vertical="center" wrapText="1" shrinkToFit="1"/>
    </xf>
    <xf numFmtId="0" fontId="27" fillId="6" borderId="33" xfId="0" applyFont="1" applyFill="1" applyBorder="1" applyAlignment="1">
      <alignment horizontal="center" vertical="center" wrapText="1" shrinkToFit="1"/>
    </xf>
    <xf numFmtId="0" fontId="27" fillId="6" borderId="34" xfId="0" applyFont="1" applyFill="1" applyBorder="1" applyAlignment="1">
      <alignment horizontal="center" vertical="center" wrapText="1" shrinkToFit="1"/>
    </xf>
    <xf numFmtId="0" fontId="27" fillId="6" borderId="35" xfId="0" applyFont="1" applyFill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 shrinkToFit="1"/>
    </xf>
    <xf numFmtId="0" fontId="31" fillId="0" borderId="35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3" borderId="39" xfId="0" applyFont="1" applyFill="1" applyBorder="1" applyAlignment="1">
      <alignment horizontal="left" vertical="center"/>
    </xf>
    <xf numFmtId="0" fontId="29" fillId="3" borderId="47" xfId="0" applyFont="1" applyFill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36" xfId="0" applyFont="1" applyBorder="1" applyAlignment="1">
      <alignment horizontal="left" vertical="center"/>
    </xf>
    <xf numFmtId="0" fontId="29" fillId="0" borderId="29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0" fontId="26" fillId="0" borderId="11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6" fillId="0" borderId="22" xfId="0" applyFont="1" applyBorder="1" applyAlignment="1">
      <alignment horizontal="right"/>
    </xf>
    <xf numFmtId="0" fontId="22" fillId="0" borderId="4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36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/>
    </xf>
    <xf numFmtId="0" fontId="27" fillId="6" borderId="48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49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41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42" fillId="3" borderId="41" xfId="0" applyFont="1" applyFill="1" applyBorder="1" applyAlignment="1">
      <alignment horizontal="left"/>
    </xf>
    <xf numFmtId="0" fontId="42" fillId="3" borderId="0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right" vertical="center"/>
    </xf>
    <xf numFmtId="0" fontId="43" fillId="3" borderId="27" xfId="0" applyFont="1" applyFill="1" applyBorder="1" applyAlignment="1">
      <alignment horizontal="right" vertical="center"/>
    </xf>
    <xf numFmtId="0" fontId="29" fillId="6" borderId="57" xfId="0" applyFont="1" applyFill="1" applyBorder="1" applyAlignment="1" applyProtection="1">
      <alignment horizontal="center" vertical="center"/>
      <protection locked="0"/>
    </xf>
    <xf numFmtId="0" fontId="29" fillId="6" borderId="54" xfId="0" applyFont="1" applyFill="1" applyBorder="1" applyAlignment="1" applyProtection="1">
      <alignment horizontal="center" vertical="center"/>
      <protection locked="0"/>
    </xf>
    <xf numFmtId="0" fontId="41" fillId="2" borderId="49" xfId="0" applyFont="1" applyFill="1" applyBorder="1" applyAlignment="1" applyProtection="1">
      <alignment horizontal="center" vertical="center"/>
      <protection locked="0"/>
    </xf>
    <xf numFmtId="0" fontId="41" fillId="2" borderId="50" xfId="0" applyFont="1" applyFill="1" applyBorder="1" applyAlignment="1" applyProtection="1">
      <alignment horizontal="center" vertical="center"/>
      <protection locked="0"/>
    </xf>
    <xf numFmtId="164" fontId="27" fillId="5" borderId="63" xfId="0" applyNumberFormat="1" applyFont="1" applyFill="1" applyBorder="1" applyAlignment="1">
      <alignment horizontal="center" vertical="center"/>
    </xf>
    <xf numFmtId="164" fontId="27" fillId="5" borderId="6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9" fillId="3" borderId="4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9" fillId="3" borderId="13" xfId="0" applyFont="1" applyFill="1" applyBorder="1"/>
    <xf numFmtId="0" fontId="29" fillId="3" borderId="0" xfId="0" applyFont="1" applyFill="1" applyBorder="1"/>
    <xf numFmtId="0" fontId="29" fillId="3" borderId="1" xfId="0" applyFont="1" applyFill="1" applyBorder="1"/>
    <xf numFmtId="0" fontId="27" fillId="3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2371558</xdr:colOff>
      <xdr:row>83</xdr:row>
      <xdr:rowOff>102435</xdr:rowOff>
    </xdr:from>
    <xdr:to>
      <xdr:col>2</xdr:col>
      <xdr:colOff>3047833</xdr:colOff>
      <xdr:row>83</xdr:row>
      <xdr:rowOff>207210</xdr:rowOff>
    </xdr:to>
    <xdr:sp macro="" textlink="">
      <xdr:nvSpPr>
        <xdr:cNvPr id="3" name="Seta para a direita 3">
          <a:extLst>
            <a:ext uri="{FF2B5EF4-FFF2-40B4-BE49-F238E27FC236}">
              <a16:creationId xmlns:a16="http://schemas.microsoft.com/office/drawing/2014/main" id="{D79C66FE-D871-4255-B07D-A63E3184AE04}"/>
            </a:ext>
          </a:extLst>
        </xdr:cNvPr>
        <xdr:cNvSpPr/>
      </xdr:nvSpPr>
      <xdr:spPr>
        <a:xfrm>
          <a:off x="7468269" y="24884146"/>
          <a:ext cx="6762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538956</xdr:colOff>
      <xdr:row>14</xdr:row>
      <xdr:rowOff>210103</xdr:rowOff>
    </xdr:from>
    <xdr:to>
      <xdr:col>3</xdr:col>
      <xdr:colOff>920439</xdr:colOff>
      <xdr:row>14</xdr:row>
      <xdr:rowOff>279401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id="{F481DA5C-A839-47F7-932F-5CE269F916D0}"/>
            </a:ext>
          </a:extLst>
        </xdr:cNvPr>
        <xdr:cNvSpPr/>
      </xdr:nvSpPr>
      <xdr:spPr>
        <a:xfrm>
          <a:off x="4793456" y="3296203"/>
          <a:ext cx="381483" cy="6929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1903630</xdr:colOff>
      <xdr:row>13</xdr:row>
      <xdr:rowOff>135620</xdr:rowOff>
    </xdr:from>
    <xdr:to>
      <xdr:col>5</xdr:col>
      <xdr:colOff>2579905</xdr:colOff>
      <xdr:row>13</xdr:row>
      <xdr:rowOff>266700</xdr:rowOff>
    </xdr:to>
    <xdr:sp macro="" textlink="">
      <xdr:nvSpPr>
        <xdr:cNvPr id="6" name="Seta para a direita 3">
          <a:extLst>
            <a:ext uri="{FF2B5EF4-FFF2-40B4-BE49-F238E27FC236}">
              <a16:creationId xmlns:a16="http://schemas.microsoft.com/office/drawing/2014/main" id="{EC545B33-DF12-4B57-937B-FD96B9CFC810}"/>
            </a:ext>
          </a:extLst>
        </xdr:cNvPr>
        <xdr:cNvSpPr/>
      </xdr:nvSpPr>
      <xdr:spPr>
        <a:xfrm>
          <a:off x="8190130" y="2828020"/>
          <a:ext cx="676275" cy="1310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2371558</xdr:colOff>
      <xdr:row>83</xdr:row>
      <xdr:rowOff>102435</xdr:rowOff>
    </xdr:from>
    <xdr:to>
      <xdr:col>2</xdr:col>
      <xdr:colOff>3047833</xdr:colOff>
      <xdr:row>83</xdr:row>
      <xdr:rowOff>207210</xdr:rowOff>
    </xdr:to>
    <xdr:sp macro="" textlink="">
      <xdr:nvSpPr>
        <xdr:cNvPr id="8" name="Seta para a direita 3">
          <a:extLst>
            <a:ext uri="{FF2B5EF4-FFF2-40B4-BE49-F238E27FC236}">
              <a16:creationId xmlns:a16="http://schemas.microsoft.com/office/drawing/2014/main" id="{A6AEE4C6-EC19-4673-8423-200E0B1BAACC}"/>
            </a:ext>
          </a:extLst>
        </xdr:cNvPr>
        <xdr:cNvSpPr/>
      </xdr:nvSpPr>
      <xdr:spPr>
        <a:xfrm>
          <a:off x="8077033" y="22648110"/>
          <a:ext cx="6762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647700</xdr:colOff>
      <xdr:row>0</xdr:row>
      <xdr:rowOff>0</xdr:rowOff>
    </xdr:from>
    <xdr:to>
      <xdr:col>4</xdr:col>
      <xdr:colOff>803910</xdr:colOff>
      <xdr:row>4</xdr:row>
      <xdr:rowOff>167640</xdr:rowOff>
    </xdr:to>
    <xdr:pic>
      <xdr:nvPicPr>
        <xdr:cNvPr id="7" name="Imagem 6" descr="logo_cps_brasao_color">
          <a:extLst>
            <a:ext uri="{FF2B5EF4-FFF2-40B4-BE49-F238E27FC236}">
              <a16:creationId xmlns:a16="http://schemas.microsoft.com/office/drawing/2014/main" id="{12498548-E2F6-459A-80B3-97A679F98A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2499360" cy="929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1969570</xdr:colOff>
      <xdr:row>13</xdr:row>
      <xdr:rowOff>47625</xdr:rowOff>
    </xdr:from>
    <xdr:to>
      <xdr:col>5</xdr:col>
      <xdr:colOff>2645845</xdr:colOff>
      <xdr:row>13</xdr:row>
      <xdr:rowOff>136180</xdr:rowOff>
    </xdr:to>
    <xdr:sp macro="" textlink="">
      <xdr:nvSpPr>
        <xdr:cNvPr id="3" name="Seta para a direita 3">
          <a:extLst>
            <a:ext uri="{FF2B5EF4-FFF2-40B4-BE49-F238E27FC236}">
              <a16:creationId xmlns:a16="http://schemas.microsoft.com/office/drawing/2014/main" id="{E9F54325-56C4-4FA7-8C1B-BC2B03790087}"/>
            </a:ext>
          </a:extLst>
        </xdr:cNvPr>
        <xdr:cNvSpPr/>
      </xdr:nvSpPr>
      <xdr:spPr>
        <a:xfrm flipV="1">
          <a:off x="8256070" y="3028950"/>
          <a:ext cx="676275" cy="885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691910</xdr:colOff>
      <xdr:row>0</xdr:row>
      <xdr:rowOff>0</xdr:rowOff>
    </xdr:from>
    <xdr:to>
      <xdr:col>4</xdr:col>
      <xdr:colOff>774077</xdr:colOff>
      <xdr:row>4</xdr:row>
      <xdr:rowOff>174829</xdr:rowOff>
    </xdr:to>
    <xdr:pic>
      <xdr:nvPicPr>
        <xdr:cNvPr id="4" name="Imagem 3" descr="logo_cps_brasao_color">
          <a:extLst>
            <a:ext uri="{FF2B5EF4-FFF2-40B4-BE49-F238E27FC236}">
              <a16:creationId xmlns:a16="http://schemas.microsoft.com/office/drawing/2014/main" id="{90B15FA8-F452-4282-91D7-63DF909C0A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283" y="0"/>
          <a:ext cx="2499360" cy="929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1969570</xdr:colOff>
      <xdr:row>12</xdr:row>
      <xdr:rowOff>47625</xdr:rowOff>
    </xdr:from>
    <xdr:to>
      <xdr:col>5</xdr:col>
      <xdr:colOff>2645845</xdr:colOff>
      <xdr:row>12</xdr:row>
      <xdr:rowOff>136180</xdr:rowOff>
    </xdr:to>
    <xdr:sp macro="" textlink="">
      <xdr:nvSpPr>
        <xdr:cNvPr id="6" name="Seta para a direita 3">
          <a:extLst>
            <a:ext uri="{FF2B5EF4-FFF2-40B4-BE49-F238E27FC236}">
              <a16:creationId xmlns:a16="http://schemas.microsoft.com/office/drawing/2014/main" id="{C5B04FA1-D6CE-48C3-B3D7-DBD6D8D11DFC}"/>
            </a:ext>
          </a:extLst>
        </xdr:cNvPr>
        <xdr:cNvSpPr/>
      </xdr:nvSpPr>
      <xdr:spPr>
        <a:xfrm flipV="1">
          <a:off x="8341795" y="2867025"/>
          <a:ext cx="676275" cy="885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874746</xdr:colOff>
      <xdr:row>0</xdr:row>
      <xdr:rowOff>0</xdr:rowOff>
    </xdr:from>
    <xdr:to>
      <xdr:col>5</xdr:col>
      <xdr:colOff>30636</xdr:colOff>
      <xdr:row>4</xdr:row>
      <xdr:rowOff>152089</xdr:rowOff>
    </xdr:to>
    <xdr:pic>
      <xdr:nvPicPr>
        <xdr:cNvPr id="5" name="Imagem 4" descr="logo_cps_brasao_color">
          <a:extLst>
            <a:ext uri="{FF2B5EF4-FFF2-40B4-BE49-F238E27FC236}">
              <a16:creationId xmlns:a16="http://schemas.microsoft.com/office/drawing/2014/main" id="{D962C425-368C-41B4-9EC4-D5064F9C4B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720" y="0"/>
          <a:ext cx="2499360" cy="929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BB120"/>
  <sheetViews>
    <sheetView topLeftCell="A16" zoomScaleNormal="100" workbookViewId="0">
      <selection activeCell="Q1" sqref="Q1:W1048576"/>
    </sheetView>
  </sheetViews>
  <sheetFormatPr defaultRowHeight="15" x14ac:dyDescent="0.25"/>
  <cols>
    <col min="1" max="1" width="3.28515625" style="1" customWidth="1"/>
    <col min="2" max="2" width="40.7109375" style="1" customWidth="1"/>
    <col min="3" max="3" width="19.7109375" style="73" customWidth="1"/>
    <col min="4" max="4" width="15.42578125" style="1" customWidth="1"/>
    <col min="5" max="5" width="12.140625" style="1" customWidth="1"/>
    <col min="6" max="6" width="39.7109375" style="1" customWidth="1"/>
    <col min="7" max="7" width="17.140625" style="1" customWidth="1"/>
    <col min="8" max="8" width="6.85546875" style="1" hidden="1" customWidth="1"/>
    <col min="9" max="9" width="21.5703125" style="1" hidden="1" customWidth="1"/>
    <col min="10" max="10" width="25.28515625" style="1" hidden="1" customWidth="1"/>
    <col min="11" max="11" width="18.42578125" style="1" hidden="1" customWidth="1"/>
    <col min="12" max="12" width="19.7109375" style="1" hidden="1" customWidth="1"/>
    <col min="13" max="13" width="12.85546875" style="1" hidden="1" customWidth="1"/>
    <col min="14" max="14" width="16.85546875" style="1" hidden="1" customWidth="1"/>
    <col min="15" max="15" width="17.140625" style="1" hidden="1" customWidth="1"/>
    <col min="16" max="16" width="14.85546875" style="1" hidden="1" customWidth="1"/>
    <col min="17" max="19" width="9.140625" style="343" customWidth="1"/>
    <col min="20" max="20" width="32.28515625" style="343" customWidth="1"/>
    <col min="21" max="21" width="39.28515625" style="343" customWidth="1"/>
    <col min="22" max="22" width="49" style="343" customWidth="1"/>
    <col min="23" max="23" width="55.5703125" style="343" customWidth="1"/>
    <col min="24" max="54" width="9.140625" style="317"/>
    <col min="55" max="16384" width="9.140625" style="1"/>
  </cols>
  <sheetData>
    <row r="1" spans="1:15" x14ac:dyDescent="0.25">
      <c r="A1" s="344"/>
      <c r="B1" s="345"/>
      <c r="C1" s="345"/>
      <c r="D1" s="345"/>
      <c r="E1" s="345"/>
      <c r="F1" s="345"/>
      <c r="G1" s="346"/>
      <c r="H1" s="74"/>
      <c r="I1" s="72"/>
      <c r="J1" s="72"/>
      <c r="K1" s="72"/>
      <c r="L1" s="72"/>
    </row>
    <row r="2" spans="1:15" x14ac:dyDescent="0.25">
      <c r="A2" s="347"/>
      <c r="B2" s="348"/>
      <c r="C2" s="348"/>
      <c r="D2" s="348"/>
      <c r="E2" s="348"/>
      <c r="F2" s="348"/>
      <c r="G2" s="349"/>
      <c r="H2" s="75"/>
      <c r="I2" s="72"/>
      <c r="J2" s="72"/>
      <c r="K2" s="72"/>
      <c r="L2" s="72"/>
    </row>
    <row r="3" spans="1:15" x14ac:dyDescent="0.25">
      <c r="A3" s="347"/>
      <c r="B3" s="348"/>
      <c r="C3" s="348"/>
      <c r="D3" s="348"/>
      <c r="E3" s="348"/>
      <c r="F3" s="348"/>
      <c r="G3" s="349"/>
      <c r="H3" s="75"/>
      <c r="I3" s="72"/>
      <c r="J3" s="72"/>
      <c r="K3" s="72"/>
      <c r="L3" s="72"/>
    </row>
    <row r="4" spans="1:15" x14ac:dyDescent="0.25">
      <c r="A4" s="347"/>
      <c r="B4" s="348"/>
      <c r="C4" s="348"/>
      <c r="D4" s="348"/>
      <c r="E4" s="348"/>
      <c r="F4" s="348"/>
      <c r="G4" s="349"/>
      <c r="H4" s="75"/>
      <c r="I4" s="72"/>
      <c r="J4" s="72"/>
      <c r="K4" s="197" t="s">
        <v>107</v>
      </c>
      <c r="L4" s="197" t="s">
        <v>108</v>
      </c>
    </row>
    <row r="5" spans="1:15" ht="15" customHeight="1" thickBot="1" x14ac:dyDescent="0.3">
      <c r="A5" s="347"/>
      <c r="B5" s="348"/>
      <c r="C5" s="348"/>
      <c r="D5" s="348"/>
      <c r="E5" s="348"/>
      <c r="F5" s="348"/>
      <c r="G5" s="349"/>
      <c r="H5" s="75"/>
      <c r="I5" s="192" t="s">
        <v>104</v>
      </c>
      <c r="J5" s="192">
        <f>IF(OR(I19=1,I21=1, I24=1),1,0)</f>
        <v>0</v>
      </c>
      <c r="K5" s="96">
        <f>IF(AND(I27=1,J5=1),1,0)</f>
        <v>0</v>
      </c>
      <c r="L5" s="96">
        <f>J5</f>
        <v>0</v>
      </c>
    </row>
    <row r="6" spans="1:15" ht="17.25" customHeight="1" thickBot="1" x14ac:dyDescent="0.55000000000000004">
      <c r="A6" s="334" t="s">
        <v>74</v>
      </c>
      <c r="B6" s="335"/>
      <c r="C6" s="335"/>
      <c r="D6" s="335"/>
      <c r="E6" s="335"/>
      <c r="F6" s="335"/>
      <c r="G6" s="336"/>
      <c r="H6" s="2"/>
      <c r="I6" s="192" t="s">
        <v>105</v>
      </c>
      <c r="J6" s="192">
        <f>IF(OR(I20=1,I22=1),1,0)</f>
        <v>0</v>
      </c>
      <c r="K6" s="96">
        <f>IF(AND(I28=1,I27=1,J6=1),1,0)</f>
        <v>0</v>
      </c>
      <c r="L6" s="96">
        <f>IF(AND(I28=1,J6=1),1,0)</f>
        <v>0</v>
      </c>
      <c r="M6" s="2"/>
      <c r="N6" s="2"/>
    </row>
    <row r="7" spans="1:15" ht="25.5" thickBot="1" x14ac:dyDescent="0.3">
      <c r="A7" s="356" t="s">
        <v>153</v>
      </c>
      <c r="B7" s="357"/>
      <c r="C7" s="357"/>
      <c r="D7" s="357"/>
      <c r="E7" s="357"/>
      <c r="F7" s="357"/>
      <c r="G7" s="358"/>
      <c r="H7" s="3"/>
      <c r="I7" s="3"/>
      <c r="J7" s="96"/>
      <c r="K7" s="3"/>
      <c r="L7" s="3"/>
    </row>
    <row r="8" spans="1:15" ht="15" customHeight="1" thickBot="1" x14ac:dyDescent="0.3">
      <c r="A8" s="368" t="s">
        <v>36</v>
      </c>
      <c r="B8" s="369"/>
      <c r="C8" s="369"/>
      <c r="D8" s="369"/>
      <c r="E8" s="369"/>
      <c r="F8" s="369"/>
      <c r="G8" s="370"/>
      <c r="H8" s="6"/>
      <c r="I8" s="6"/>
      <c r="J8" s="6"/>
      <c r="K8" s="6"/>
      <c r="L8" s="6"/>
    </row>
    <row r="9" spans="1:15" ht="15.75" customHeight="1" thickBot="1" x14ac:dyDescent="0.3">
      <c r="A9" s="4">
        <v>1</v>
      </c>
      <c r="B9" s="5" t="s">
        <v>37</v>
      </c>
      <c r="C9" s="320"/>
      <c r="D9" s="321"/>
      <c r="E9" s="322"/>
      <c r="F9" s="321"/>
      <c r="G9" s="323"/>
      <c r="H9" s="6"/>
      <c r="I9" s="6"/>
      <c r="J9" s="6"/>
      <c r="K9" s="6"/>
      <c r="L9" s="6"/>
    </row>
    <row r="10" spans="1:15" ht="15.75" thickBot="1" x14ac:dyDescent="0.3">
      <c r="A10" s="7">
        <v>2</v>
      </c>
      <c r="B10" s="8" t="s">
        <v>53</v>
      </c>
      <c r="C10" s="9"/>
      <c r="D10" s="10" t="s">
        <v>68</v>
      </c>
      <c r="E10" s="320"/>
      <c r="F10" s="321"/>
      <c r="G10" s="323"/>
      <c r="H10" s="6"/>
      <c r="I10" s="6"/>
      <c r="J10" s="6"/>
      <c r="K10" s="6"/>
      <c r="L10" s="6"/>
    </row>
    <row r="11" spans="1:15" ht="15.75" customHeight="1" thickBot="1" x14ac:dyDescent="0.3">
      <c r="A11" s="307">
        <v>3</v>
      </c>
      <c r="B11" s="359" t="s">
        <v>55</v>
      </c>
      <c r="C11" s="320"/>
      <c r="D11" s="321"/>
      <c r="E11" s="321"/>
      <c r="F11" s="321"/>
      <c r="G11" s="323"/>
      <c r="H11" s="6"/>
      <c r="I11" s="6"/>
      <c r="J11" s="6"/>
      <c r="K11" s="6"/>
      <c r="L11" s="6"/>
    </row>
    <row r="12" spans="1:15" ht="14.25" customHeight="1" thickBot="1" x14ac:dyDescent="0.3">
      <c r="A12" s="386"/>
      <c r="B12" s="360"/>
      <c r="C12" s="387"/>
      <c r="D12" s="388"/>
      <c r="E12" s="389"/>
      <c r="F12" s="331" t="s">
        <v>56</v>
      </c>
      <c r="G12" s="363"/>
      <c r="H12" s="6"/>
      <c r="I12" s="6"/>
      <c r="J12" s="6">
        <f>IF(AND(I24=1,I27=1,I28=1),1,0)</f>
        <v>0</v>
      </c>
      <c r="K12" s="6">
        <f>IF(AND(I24=1,I28=1),1,0)</f>
        <v>0</v>
      </c>
      <c r="L12" s="6"/>
      <c r="M12" s="12"/>
      <c r="N12" s="12"/>
      <c r="O12" s="12"/>
    </row>
    <row r="13" spans="1:15" ht="17.25" customHeight="1" thickBot="1" x14ac:dyDescent="0.3">
      <c r="A13" s="308"/>
      <c r="B13" s="11" t="s">
        <v>54</v>
      </c>
      <c r="C13" s="320"/>
      <c r="D13" s="321"/>
      <c r="E13" s="323"/>
      <c r="F13" s="332"/>
      <c r="G13" s="364"/>
      <c r="H13" s="16"/>
      <c r="I13" s="183"/>
      <c r="J13" s="183">
        <f>K5</f>
        <v>0</v>
      </c>
      <c r="K13" s="183">
        <f>L5</f>
        <v>0</v>
      </c>
      <c r="L13" s="16">
        <f>IF(OR(J13=1,K13=1),1,0)</f>
        <v>0</v>
      </c>
    </row>
    <row r="14" spans="1:15" ht="30.75" customHeight="1" thickBot="1" x14ac:dyDescent="0.45">
      <c r="A14" s="13"/>
      <c r="B14" s="352" t="s">
        <v>43</v>
      </c>
      <c r="C14" s="14" t="s">
        <v>44</v>
      </c>
      <c r="D14" s="341" t="s">
        <v>45</v>
      </c>
      <c r="E14" s="15"/>
      <c r="F14" s="380"/>
      <c r="G14" s="365"/>
      <c r="H14" s="20"/>
      <c r="I14" s="184">
        <f>IF(E14="x",1,0)</f>
        <v>0</v>
      </c>
      <c r="J14" s="184">
        <f>K6</f>
        <v>0</v>
      </c>
      <c r="K14" s="184">
        <f>L6</f>
        <v>0</v>
      </c>
      <c r="L14" s="16">
        <f>IF(OR(J14=1,K14=1),1,0)</f>
        <v>0</v>
      </c>
    </row>
    <row r="15" spans="1:15" ht="26.25" thickBot="1" x14ac:dyDescent="0.45">
      <c r="A15" s="17"/>
      <c r="B15" s="353"/>
      <c r="C15" s="18" t="s">
        <v>46</v>
      </c>
      <c r="D15" s="342"/>
      <c r="E15" s="19"/>
      <c r="F15" s="331" t="s">
        <v>19</v>
      </c>
      <c r="G15" s="383" t="s">
        <v>51</v>
      </c>
      <c r="H15" s="21"/>
      <c r="I15" s="184">
        <f>IF(E15="x",1,0)</f>
        <v>0</v>
      </c>
      <c r="J15" s="185">
        <f>IF(OR(J12=1,J13=1,J14=1),1,0)</f>
        <v>0</v>
      </c>
      <c r="K15" s="185">
        <f>IF(OR(K12=1,K13=1,K14=1),1,0)</f>
        <v>0</v>
      </c>
      <c r="L15" s="21">
        <f>IF(OR(L13=1,L14=1),1,0)</f>
        <v>0</v>
      </c>
    </row>
    <row r="16" spans="1:15" ht="15.75" x14ac:dyDescent="0.25">
      <c r="A16" s="295" t="s">
        <v>38</v>
      </c>
      <c r="B16" s="296"/>
      <c r="C16" s="296"/>
      <c r="D16" s="390"/>
      <c r="E16" s="337" t="s">
        <v>67</v>
      </c>
      <c r="F16" s="332"/>
      <c r="G16" s="384"/>
      <c r="H16" s="21"/>
      <c r="I16" s="185" t="b">
        <f>_xlfn.XOR(I14,I15)</f>
        <v>0</v>
      </c>
      <c r="J16" s="189">
        <f>IF(AND(I14=1,J15=1),1,0)</f>
        <v>0</v>
      </c>
      <c r="K16" s="189">
        <f>IF(AND(I15=1,K15=1),1,0)</f>
        <v>0</v>
      </c>
      <c r="L16" s="21"/>
    </row>
    <row r="17" spans="1:15" ht="16.5" thickBot="1" x14ac:dyDescent="0.3">
      <c r="A17" s="297"/>
      <c r="B17" s="298"/>
      <c r="C17" s="298"/>
      <c r="D17" s="391"/>
      <c r="E17" s="338"/>
      <c r="F17" s="332"/>
      <c r="G17" s="384"/>
      <c r="H17" s="21"/>
      <c r="I17" s="185"/>
      <c r="J17" s="185"/>
      <c r="K17" s="185"/>
      <c r="L17" s="21"/>
    </row>
    <row r="18" spans="1:15" ht="20.25" thickBot="1" x14ac:dyDescent="0.3">
      <c r="A18" s="302" t="s">
        <v>0</v>
      </c>
      <c r="B18" s="303"/>
      <c r="C18" s="361" t="s">
        <v>2</v>
      </c>
      <c r="D18" s="362"/>
      <c r="E18" s="77" t="s">
        <v>7</v>
      </c>
      <c r="F18" s="333"/>
      <c r="G18" s="385"/>
      <c r="H18" s="26"/>
      <c r="I18" s="186"/>
      <c r="J18" s="183">
        <f>IF(AND(I24=1,I27=1,I28=1),1,0)</f>
        <v>0</v>
      </c>
      <c r="K18" s="183">
        <f>IF(AND(I24=1,I28=1),1,0)</f>
        <v>0</v>
      </c>
      <c r="L18" s="26">
        <f>IF(OR(J18=1,K18=1),1,0)</f>
        <v>0</v>
      </c>
    </row>
    <row r="19" spans="1:15" ht="19.5" x14ac:dyDescent="0.4">
      <c r="A19" s="339">
        <v>4</v>
      </c>
      <c r="B19" s="350" t="s">
        <v>34</v>
      </c>
      <c r="C19" s="351"/>
      <c r="D19" s="22">
        <v>100</v>
      </c>
      <c r="E19" s="23"/>
      <c r="F19" s="24"/>
      <c r="G19" s="25"/>
      <c r="H19" s="26"/>
      <c r="I19" s="184">
        <f>IF(E19="x",1,0)</f>
        <v>0</v>
      </c>
      <c r="J19" s="184">
        <f>IF(OR(K19=1,K20=1,K21=1,K22=1),1,0)</f>
        <v>0</v>
      </c>
      <c r="K19" s="184"/>
      <c r="L19" s="26"/>
    </row>
    <row r="20" spans="1:15" ht="20.25" thickBot="1" x14ac:dyDescent="0.45">
      <c r="A20" s="340"/>
      <c r="B20" s="304" t="s">
        <v>39</v>
      </c>
      <c r="C20" s="305"/>
      <c r="D20" s="27">
        <v>80</v>
      </c>
      <c r="E20" s="28"/>
      <c r="F20" s="24"/>
      <c r="G20" s="29"/>
      <c r="H20" s="26"/>
      <c r="I20" s="184">
        <f>IF(E20="x",1,0)</f>
        <v>0</v>
      </c>
      <c r="J20" s="185">
        <f>IF(OR(J18=1,J19=1),1,0)</f>
        <v>0</v>
      </c>
      <c r="K20" s="184"/>
      <c r="L20" s="26"/>
    </row>
    <row r="21" spans="1:15" ht="19.5" x14ac:dyDescent="0.4">
      <c r="A21" s="339">
        <v>5</v>
      </c>
      <c r="B21" s="354" t="s">
        <v>35</v>
      </c>
      <c r="C21" s="355"/>
      <c r="D21" s="22">
        <v>75</v>
      </c>
      <c r="E21" s="23"/>
      <c r="F21" s="30"/>
      <c r="G21" s="31"/>
      <c r="H21" s="26"/>
      <c r="I21" s="184">
        <f t="shared" ref="I21:I22" si="0">IF(E21="x",1,0)</f>
        <v>0</v>
      </c>
      <c r="J21" s="189">
        <f>IF(AND(I15=1,J20=1),1,0)</f>
        <v>0</v>
      </c>
      <c r="K21" s="184"/>
      <c r="L21" s="26"/>
    </row>
    <row r="22" spans="1:15" ht="20.25" thickBot="1" x14ac:dyDescent="0.45">
      <c r="A22" s="340"/>
      <c r="B22" s="304" t="s">
        <v>40</v>
      </c>
      <c r="C22" s="305"/>
      <c r="D22" s="27">
        <v>50</v>
      </c>
      <c r="E22" s="28"/>
      <c r="F22" s="30"/>
      <c r="G22" s="31"/>
      <c r="H22" s="21"/>
      <c r="I22" s="184">
        <f t="shared" si="0"/>
        <v>0</v>
      </c>
      <c r="J22" s="190">
        <f>IF(OR(J16=1,J21=1),1,0)</f>
        <v>0</v>
      </c>
      <c r="K22" s="184"/>
      <c r="L22" s="21"/>
    </row>
    <row r="23" spans="1:15" ht="16.5" thickBot="1" x14ac:dyDescent="0.3">
      <c r="A23" s="302" t="s">
        <v>8</v>
      </c>
      <c r="B23" s="303"/>
      <c r="C23" s="303"/>
      <c r="D23" s="32"/>
      <c r="E23" s="33"/>
      <c r="F23" s="34"/>
      <c r="G23" s="35"/>
      <c r="H23" s="26"/>
      <c r="I23" s="186"/>
      <c r="J23" s="186">
        <f>IF(J16=0,0,D19*I19+D20*I20+D21*I21+D22*I22+D24*I24+D28*I28)*I27*I16</f>
        <v>0</v>
      </c>
      <c r="K23" s="186">
        <f>IF(K16=0,0,D19*I19+D20*I20+D21*I21+D22*I22+D24*I24+D28*I28)*I16</f>
        <v>0</v>
      </c>
      <c r="L23" s="26"/>
    </row>
    <row r="24" spans="1:15" ht="19.5" x14ac:dyDescent="0.4">
      <c r="A24" s="307">
        <v>6</v>
      </c>
      <c r="B24" s="371" t="s">
        <v>17</v>
      </c>
      <c r="C24" s="372"/>
      <c r="D24" s="375">
        <v>40</v>
      </c>
      <c r="E24" s="381"/>
      <c r="F24" s="36"/>
      <c r="G24" s="25"/>
      <c r="H24" s="26"/>
      <c r="I24" s="184">
        <f>IF(E24="x",1,0)</f>
        <v>0</v>
      </c>
      <c r="J24" s="186">
        <f>IF(J23&gt;250,250,J23)</f>
        <v>0</v>
      </c>
      <c r="K24" s="186">
        <f>IF(K23&gt;250,250,K23)</f>
        <v>0</v>
      </c>
      <c r="L24" s="26"/>
    </row>
    <row r="25" spans="1:15" ht="16.5" thickBot="1" x14ac:dyDescent="0.3">
      <c r="A25" s="308"/>
      <c r="B25" s="373"/>
      <c r="C25" s="374"/>
      <c r="D25" s="376"/>
      <c r="E25" s="382"/>
      <c r="F25" s="36"/>
      <c r="G25" s="25"/>
      <c r="H25" s="21"/>
      <c r="I25" s="185"/>
      <c r="J25" s="186"/>
      <c r="K25" s="185"/>
      <c r="L25" s="21"/>
    </row>
    <row r="26" spans="1:15" ht="16.5" thickBot="1" x14ac:dyDescent="0.3">
      <c r="A26" s="302" t="s">
        <v>41</v>
      </c>
      <c r="B26" s="303"/>
      <c r="C26" s="303"/>
      <c r="D26" s="32"/>
      <c r="E26" s="33"/>
      <c r="F26" s="36"/>
      <c r="G26" s="25"/>
      <c r="H26" s="26"/>
      <c r="I26" s="186"/>
      <c r="J26" s="186">
        <f>IF(J24&gt;250,250,J24)</f>
        <v>0</v>
      </c>
      <c r="K26" s="186">
        <f>IF(K24&gt;250,250,K24)</f>
        <v>0</v>
      </c>
      <c r="L26" s="26"/>
      <c r="N26" s="12"/>
      <c r="O26" s="12"/>
    </row>
    <row r="27" spans="1:15" ht="36.75" customHeight="1" thickBot="1" x14ac:dyDescent="0.45">
      <c r="A27" s="37">
        <v>7</v>
      </c>
      <c r="B27" s="324" t="s">
        <v>42</v>
      </c>
      <c r="C27" s="325"/>
      <c r="D27" s="38" t="s">
        <v>47</v>
      </c>
      <c r="E27" s="39"/>
      <c r="F27" s="24"/>
      <c r="G27" s="25"/>
      <c r="H27" s="26"/>
      <c r="I27" s="184">
        <f>IF(E27="x",1,0)</f>
        <v>0</v>
      </c>
      <c r="J27" s="186"/>
      <c r="K27" s="184"/>
      <c r="L27" s="26"/>
    </row>
    <row r="28" spans="1:15" ht="21.75" thickBot="1" x14ac:dyDescent="0.45">
      <c r="A28" s="37">
        <v>8</v>
      </c>
      <c r="B28" s="326" t="s">
        <v>122</v>
      </c>
      <c r="C28" s="327"/>
      <c r="D28" s="40">
        <v>75</v>
      </c>
      <c r="E28" s="39"/>
      <c r="F28" s="24"/>
      <c r="G28" s="25"/>
      <c r="H28" s="44"/>
      <c r="I28" s="184">
        <f>IF(E28="x",1,0)</f>
        <v>0</v>
      </c>
      <c r="J28" s="187"/>
      <c r="K28" s="184"/>
      <c r="L28" s="44"/>
    </row>
    <row r="29" spans="1:15" ht="33.75" customHeight="1" thickBot="1" x14ac:dyDescent="0.3">
      <c r="A29" s="328" t="s">
        <v>49</v>
      </c>
      <c r="B29" s="329"/>
      <c r="C29" s="329"/>
      <c r="D29" s="330"/>
      <c r="E29" s="41" t="str">
        <f>IF(I14=1,J29,IF(I15=1,K29,""))</f>
        <v/>
      </c>
      <c r="F29" s="42"/>
      <c r="G29" s="43"/>
      <c r="I29" s="188"/>
      <c r="J29" s="191">
        <f>IF(J24=0,J26,J24)</f>
        <v>0</v>
      </c>
      <c r="K29" s="191">
        <f>IF(K24=0,K26,K24)</f>
        <v>0</v>
      </c>
    </row>
    <row r="30" spans="1:15" ht="63.75" customHeight="1" x14ac:dyDescent="0.25">
      <c r="A30" s="299" t="s">
        <v>52</v>
      </c>
      <c r="B30" s="300"/>
      <c r="C30" s="45" t="s">
        <v>57</v>
      </c>
      <c r="D30" s="46" t="s">
        <v>123</v>
      </c>
      <c r="E30" s="47" t="s">
        <v>21</v>
      </c>
      <c r="F30" s="47" t="s">
        <v>22</v>
      </c>
      <c r="G30" s="318"/>
    </row>
    <row r="31" spans="1:15" ht="57" customHeight="1" x14ac:dyDescent="0.25">
      <c r="A31" s="299" t="s">
        <v>146</v>
      </c>
      <c r="B31" s="301"/>
      <c r="C31" s="300"/>
      <c r="D31" s="48"/>
      <c r="E31" s="49"/>
      <c r="F31" s="50" t="str">
        <f>IF(AND(D31&lt;&gt;0,E31&lt;&gt;0),+E31-D31-1,"")</f>
        <v/>
      </c>
      <c r="G31" s="319"/>
      <c r="I31" s="158">
        <f>IF(AND(D31&gt;0,E31&gt;0,L15=1,F31&gt;=3),1,0)</f>
        <v>0</v>
      </c>
      <c r="J31" s="158">
        <f>IF(AND(L18=1,F31&gt;=5),1,0)</f>
        <v>0</v>
      </c>
    </row>
    <row r="32" spans="1:15" ht="142.5" customHeight="1" x14ac:dyDescent="0.25">
      <c r="A32" s="309" t="s">
        <v>106</v>
      </c>
      <c r="B32" s="310"/>
      <c r="C32" s="311"/>
      <c r="D32" s="51" t="s">
        <v>23</v>
      </c>
      <c r="E32" s="52" t="s">
        <v>24</v>
      </c>
      <c r="F32" s="53" t="s">
        <v>19</v>
      </c>
      <c r="G32" s="54" t="s">
        <v>51</v>
      </c>
      <c r="I32" s="158" t="b">
        <f>IF(I31=1,(D33*16)+(D34*8)+(D35*5)+(D36*16)+(D37*8)+(D38*5))</f>
        <v>0</v>
      </c>
      <c r="J32" s="158" t="b">
        <f>IF(J31=1,D33*16+D34*8+D35*5+D36*16+D37*8+D38*5)</f>
        <v>0</v>
      </c>
    </row>
    <row r="33" spans="1:54" ht="25.5" x14ac:dyDescent="0.25">
      <c r="A33" s="55">
        <v>9</v>
      </c>
      <c r="B33" s="56" t="s">
        <v>65</v>
      </c>
      <c r="C33" s="57" t="s">
        <v>120</v>
      </c>
      <c r="D33" s="58"/>
      <c r="E33" s="59">
        <f>D33*16</f>
        <v>0</v>
      </c>
      <c r="F33" s="60"/>
      <c r="G33" s="61"/>
      <c r="I33" s="96">
        <f>IF(I32&gt;250,250,I32)</f>
        <v>250</v>
      </c>
      <c r="J33" s="96">
        <f>IF(J32&gt;250,250,J32)</f>
        <v>250</v>
      </c>
      <c r="M33" s="67"/>
      <c r="N33" s="67"/>
      <c r="O33" s="67"/>
    </row>
    <row r="34" spans="1:54" ht="28.5" customHeight="1" x14ac:dyDescent="0.25">
      <c r="A34" s="62">
        <v>10</v>
      </c>
      <c r="B34" s="63" t="s">
        <v>98</v>
      </c>
      <c r="C34" s="76" t="s">
        <v>112</v>
      </c>
      <c r="D34" s="64"/>
      <c r="E34" s="59">
        <f>D34*8</f>
        <v>0</v>
      </c>
      <c r="F34" s="65"/>
      <c r="G34" s="66"/>
      <c r="I34" s="194" t="str">
        <f>IF(SUM(D33:D38)&gt;F31,"SOBREPOSIÇÃO DE ANOS DE EXPERIÊNCIA",I35)</f>
        <v>TEMPO DE EXPERIÊNCIA INSUFICIENTE</v>
      </c>
      <c r="J34" s="194" t="str">
        <f>IF(SUM(D33:D38)&gt;F31,"SOBREPOSIÇÃO DE ANOS DE EXPERIÊNCIA",J35)</f>
        <v>TEMPO DE EXPERIÊNCIA INSUFICIENTE</v>
      </c>
    </row>
    <row r="35" spans="1:54" ht="29.25" customHeight="1" x14ac:dyDescent="0.25">
      <c r="A35" s="62">
        <v>11</v>
      </c>
      <c r="B35" s="63" t="s">
        <v>99</v>
      </c>
      <c r="C35" s="76" t="s">
        <v>113</v>
      </c>
      <c r="D35" s="64"/>
      <c r="E35" s="59">
        <f>D35*5</f>
        <v>0</v>
      </c>
      <c r="F35" s="65"/>
      <c r="G35" s="66"/>
      <c r="I35" s="1" t="str">
        <f>IF(SUM(D33:D38)&lt;3,"TEMPO DE EXPERIÊNCIA INSUFICIENTE", I33)</f>
        <v>TEMPO DE EXPERIÊNCIA INSUFICIENTE</v>
      </c>
      <c r="J35" s="1" t="str">
        <f>IF(SUM(D33:D38)&lt;5,"TEMPO DE EXPERIÊNCIA INSUFICIENTE",J33)</f>
        <v>TEMPO DE EXPERIÊNCIA INSUFICIENTE</v>
      </c>
    </row>
    <row r="36" spans="1:54" ht="30" customHeight="1" x14ac:dyDescent="0.25">
      <c r="A36" s="209">
        <v>11</v>
      </c>
      <c r="B36" s="68" t="s">
        <v>118</v>
      </c>
      <c r="C36" s="76" t="s">
        <v>120</v>
      </c>
      <c r="D36" s="150"/>
      <c r="E36" s="145">
        <f>D36*16</f>
        <v>0</v>
      </c>
      <c r="F36" s="212"/>
      <c r="G36" s="125"/>
    </row>
    <row r="37" spans="1:54" ht="39.75" customHeight="1" x14ac:dyDescent="0.25">
      <c r="A37" s="215">
        <v>12</v>
      </c>
      <c r="B37" s="216" t="s">
        <v>20</v>
      </c>
      <c r="C37" s="76" t="s">
        <v>112</v>
      </c>
      <c r="D37" s="150"/>
      <c r="E37" s="59">
        <f>D37*8</f>
        <v>0</v>
      </c>
      <c r="F37" s="212"/>
      <c r="G37" s="125"/>
    </row>
    <row r="38" spans="1:54" ht="53.25" customHeight="1" x14ac:dyDescent="0.25">
      <c r="A38" s="62">
        <v>13</v>
      </c>
      <c r="B38" s="219" t="s">
        <v>119</v>
      </c>
      <c r="C38" s="220" t="s">
        <v>152</v>
      </c>
      <c r="D38" s="64"/>
      <c r="E38" s="59">
        <f>D38*0.5</f>
        <v>0</v>
      </c>
      <c r="F38" s="65"/>
      <c r="G38" s="66"/>
    </row>
    <row r="39" spans="1:54" ht="48" customHeight="1" x14ac:dyDescent="0.25">
      <c r="A39" s="312"/>
      <c r="B39" s="313"/>
      <c r="C39" s="314"/>
      <c r="D39" s="70" t="s">
        <v>50</v>
      </c>
      <c r="E39" s="195" t="str">
        <f>IF(I31=1,I34,IF(J31=1,J34,"NÃO ATENDE A NENHUMA CONDIÇÃO DO EDITAL"))</f>
        <v>NÃO ATENDE A NENHUMA CONDIÇÃO DO EDITAL</v>
      </c>
      <c r="F39" s="42"/>
      <c r="G39" s="43"/>
    </row>
    <row r="40" spans="1:54" ht="46.5" customHeight="1" x14ac:dyDescent="0.25">
      <c r="A40" s="377"/>
      <c r="B40" s="378"/>
      <c r="C40" s="378"/>
      <c r="D40" s="378"/>
      <c r="E40" s="378"/>
      <c r="F40" s="378"/>
      <c r="G40" s="379"/>
    </row>
    <row r="41" spans="1:54" s="80" customFormat="1" ht="45" customHeight="1" thickBot="1" x14ac:dyDescent="0.3">
      <c r="A41" s="306" t="s">
        <v>117</v>
      </c>
      <c r="B41" s="454"/>
      <c r="C41" s="455"/>
      <c r="D41" s="500" t="s">
        <v>124</v>
      </c>
      <c r="E41" s="501"/>
      <c r="F41" s="502"/>
      <c r="G41" s="134"/>
      <c r="H41" s="90"/>
      <c r="I41" s="158"/>
      <c r="J41" s="90"/>
      <c r="K41" s="90"/>
      <c r="L41" s="90"/>
      <c r="O41" s="221"/>
      <c r="P41" s="221"/>
      <c r="Q41" s="343"/>
      <c r="R41" s="343"/>
      <c r="S41" s="343"/>
      <c r="T41" s="343"/>
      <c r="U41" s="343"/>
      <c r="V41" s="343"/>
      <c r="W41" s="343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</row>
    <row r="42" spans="1:54" s="80" customFormat="1" ht="62.25" customHeight="1" x14ac:dyDescent="0.25">
      <c r="A42" s="456">
        <v>14</v>
      </c>
      <c r="B42" s="316" t="s">
        <v>116</v>
      </c>
      <c r="C42" s="458" t="s">
        <v>77</v>
      </c>
      <c r="D42" s="236" t="s">
        <v>4</v>
      </c>
      <c r="E42" s="248" t="s">
        <v>3</v>
      </c>
      <c r="F42" s="242" t="s">
        <v>19</v>
      </c>
      <c r="G42" s="157" t="s">
        <v>51</v>
      </c>
      <c r="H42" s="96"/>
      <c r="I42" s="159"/>
      <c r="J42" s="96"/>
      <c r="K42" s="96"/>
      <c r="L42" s="96"/>
      <c r="O42" s="221"/>
      <c r="P42" s="221"/>
      <c r="Q42" s="343"/>
      <c r="R42" s="343"/>
      <c r="S42" s="343"/>
      <c r="T42" s="343"/>
      <c r="U42" s="343"/>
      <c r="V42" s="343"/>
      <c r="W42" s="343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</row>
    <row r="43" spans="1:54" s="80" customFormat="1" ht="64.5" customHeight="1" x14ac:dyDescent="0.25">
      <c r="A43" s="443"/>
      <c r="B43" s="457"/>
      <c r="C43" s="459"/>
      <c r="D43" s="237"/>
      <c r="E43" s="249">
        <f>IF(D43/8&gt;9,10,D43/8)</f>
        <v>0</v>
      </c>
      <c r="F43" s="243"/>
      <c r="G43" s="125"/>
      <c r="H43" s="159"/>
      <c r="I43" s="90"/>
      <c r="J43" s="159"/>
      <c r="K43" s="159"/>
      <c r="L43" s="159"/>
      <c r="O43" s="221"/>
      <c r="P43" s="221"/>
      <c r="Q43" s="343"/>
      <c r="R43" s="343"/>
      <c r="S43" s="343"/>
      <c r="T43" s="343"/>
      <c r="U43" s="343"/>
      <c r="V43" s="343"/>
      <c r="W43" s="343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</row>
    <row r="44" spans="1:54" s="80" customFormat="1" ht="33.75" x14ac:dyDescent="0.25">
      <c r="A44" s="213">
        <v>15</v>
      </c>
      <c r="B44" s="211" t="s">
        <v>145</v>
      </c>
      <c r="C44" s="214" t="s">
        <v>121</v>
      </c>
      <c r="D44" s="238"/>
      <c r="E44" s="250">
        <f>IF(D44&gt;100,50,IF(D44&gt;=4,0.5*D44,0))</f>
        <v>0</v>
      </c>
      <c r="F44" s="244"/>
      <c r="G44" s="210"/>
      <c r="H44" s="90"/>
      <c r="I44" s="90"/>
      <c r="J44" s="90"/>
      <c r="K44" s="90"/>
      <c r="L44" s="90"/>
      <c r="O44" s="221"/>
      <c r="P44" s="221"/>
      <c r="Q44" s="343"/>
      <c r="R44" s="343"/>
      <c r="S44" s="343"/>
      <c r="T44" s="343"/>
      <c r="U44" s="343"/>
      <c r="V44" s="343"/>
      <c r="W44" s="343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</row>
    <row r="45" spans="1:54" s="80" customFormat="1" x14ac:dyDescent="0.25">
      <c r="A45" s="496"/>
      <c r="B45" s="497"/>
      <c r="C45" s="498"/>
      <c r="D45" s="239" t="s">
        <v>25</v>
      </c>
      <c r="E45" s="251" t="s">
        <v>3</v>
      </c>
      <c r="F45" s="497"/>
      <c r="G45" s="506"/>
      <c r="H45" s="90"/>
      <c r="I45" s="161"/>
      <c r="J45" s="90"/>
      <c r="K45" s="90"/>
      <c r="L45" s="90"/>
      <c r="O45" s="221"/>
      <c r="P45" s="221"/>
      <c r="Q45" s="343"/>
      <c r="R45" s="343"/>
      <c r="S45" s="343"/>
      <c r="T45" s="343"/>
      <c r="U45" s="343"/>
      <c r="V45" s="343"/>
      <c r="W45" s="343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</row>
    <row r="46" spans="1:54" s="80" customFormat="1" ht="18.75" customHeight="1" x14ac:dyDescent="0.25">
      <c r="A46" s="443">
        <v>16</v>
      </c>
      <c r="B46" s="444" t="s">
        <v>79</v>
      </c>
      <c r="C46" s="293" t="s">
        <v>69</v>
      </c>
      <c r="D46" s="240"/>
      <c r="E46" s="252">
        <f>D46*5</f>
        <v>0</v>
      </c>
      <c r="F46" s="243"/>
      <c r="G46" s="125"/>
      <c r="H46" s="90"/>
      <c r="I46" s="90"/>
      <c r="J46" s="90"/>
      <c r="K46" s="90"/>
      <c r="L46" s="90"/>
      <c r="O46" s="221"/>
      <c r="P46" s="221"/>
      <c r="Q46" s="343"/>
      <c r="R46" s="343"/>
      <c r="S46" s="343"/>
      <c r="T46" s="343"/>
      <c r="U46" s="343"/>
      <c r="V46" s="343"/>
      <c r="W46" s="343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</row>
    <row r="47" spans="1:54" s="80" customFormat="1" ht="28.5" customHeight="1" x14ac:dyDescent="0.25">
      <c r="A47" s="443"/>
      <c r="B47" s="444"/>
      <c r="C47" s="293" t="s">
        <v>70</v>
      </c>
      <c r="D47" s="240"/>
      <c r="E47" s="252">
        <f>IF(D47&gt;4,10,D47*2.5)</f>
        <v>0</v>
      </c>
      <c r="F47" s="243"/>
      <c r="G47" s="125"/>
      <c r="H47" s="90"/>
      <c r="I47" s="90"/>
      <c r="J47" s="90"/>
      <c r="K47" s="90"/>
      <c r="L47" s="90"/>
      <c r="O47" s="221"/>
      <c r="P47" s="221"/>
      <c r="Q47" s="343"/>
      <c r="R47" s="343"/>
      <c r="S47" s="343"/>
      <c r="T47" s="343"/>
      <c r="U47" s="343"/>
      <c r="V47" s="343"/>
      <c r="W47" s="343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</row>
    <row r="48" spans="1:54" s="80" customFormat="1" ht="56.25" customHeight="1" x14ac:dyDescent="0.25">
      <c r="A48" s="443">
        <v>17</v>
      </c>
      <c r="B48" s="457" t="s">
        <v>80</v>
      </c>
      <c r="C48" s="466" t="s">
        <v>71</v>
      </c>
      <c r="D48" s="482"/>
      <c r="E48" s="484">
        <f>IF(D48&gt;4,20,D48*2.5)</f>
        <v>0</v>
      </c>
      <c r="F48" s="480"/>
      <c r="G48" s="464"/>
      <c r="H48" s="90"/>
      <c r="I48" s="90"/>
      <c r="J48" s="90"/>
      <c r="K48" s="90"/>
      <c r="L48" s="90"/>
      <c r="O48" s="221"/>
      <c r="P48" s="221"/>
      <c r="Q48" s="343"/>
      <c r="R48" s="343"/>
      <c r="S48" s="343"/>
      <c r="T48" s="343"/>
      <c r="U48" s="343"/>
      <c r="V48" s="343"/>
      <c r="W48" s="343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</row>
    <row r="49" spans="1:54" s="80" customFormat="1" x14ac:dyDescent="0.25">
      <c r="A49" s="443"/>
      <c r="B49" s="457"/>
      <c r="C49" s="466"/>
      <c r="D49" s="483"/>
      <c r="E49" s="485"/>
      <c r="F49" s="481"/>
      <c r="G49" s="465"/>
      <c r="H49" s="90"/>
      <c r="I49" s="90"/>
      <c r="J49" s="90"/>
      <c r="K49" s="90"/>
      <c r="L49" s="90"/>
      <c r="O49" s="221"/>
      <c r="P49" s="221"/>
      <c r="Q49" s="343"/>
      <c r="R49" s="343"/>
      <c r="S49" s="343"/>
      <c r="T49" s="343"/>
      <c r="U49" s="343"/>
      <c r="V49" s="343"/>
      <c r="W49" s="343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</row>
    <row r="50" spans="1:54" s="80" customFormat="1" ht="38.25" customHeight="1" x14ac:dyDescent="0.25">
      <c r="A50" s="443">
        <v>18</v>
      </c>
      <c r="B50" s="457" t="s">
        <v>81</v>
      </c>
      <c r="C50" s="211" t="s">
        <v>143</v>
      </c>
      <c r="D50" s="240"/>
      <c r="E50" s="252">
        <f>IF(D50&gt;5,25,D50*5)</f>
        <v>0</v>
      </c>
      <c r="F50" s="243"/>
      <c r="G50" s="125"/>
      <c r="H50" s="90"/>
      <c r="I50" s="90"/>
      <c r="J50" s="90"/>
      <c r="K50" s="90"/>
      <c r="L50" s="90"/>
      <c r="O50" s="221"/>
      <c r="P50" s="221"/>
      <c r="Q50" s="343"/>
      <c r="R50" s="343"/>
      <c r="S50" s="343"/>
      <c r="T50" s="343"/>
      <c r="U50" s="343"/>
      <c r="V50" s="343"/>
      <c r="W50" s="343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</row>
    <row r="51" spans="1:54" s="80" customFormat="1" ht="53.25" customHeight="1" x14ac:dyDescent="0.25">
      <c r="A51" s="443"/>
      <c r="B51" s="457"/>
      <c r="C51" s="466" t="s">
        <v>76</v>
      </c>
      <c r="D51" s="482"/>
      <c r="E51" s="484">
        <f>IF(D51&gt;5,12.5,D51*2.5)</f>
        <v>0</v>
      </c>
      <c r="F51" s="480"/>
      <c r="G51" s="464"/>
      <c r="H51" s="90"/>
      <c r="I51" s="90"/>
      <c r="J51" s="90"/>
      <c r="K51" s="90"/>
      <c r="L51" s="90"/>
      <c r="O51" s="221"/>
      <c r="P51" s="221"/>
      <c r="Q51" s="343"/>
      <c r="R51" s="343"/>
      <c r="S51" s="343"/>
      <c r="T51" s="343"/>
      <c r="U51" s="343"/>
      <c r="V51" s="343"/>
      <c r="W51" s="343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</row>
    <row r="52" spans="1:54" s="80" customFormat="1" x14ac:dyDescent="0.25">
      <c r="A52" s="443"/>
      <c r="B52" s="457"/>
      <c r="C52" s="466"/>
      <c r="D52" s="483"/>
      <c r="E52" s="485"/>
      <c r="F52" s="481"/>
      <c r="G52" s="465"/>
      <c r="H52" s="90"/>
      <c r="I52" s="90"/>
      <c r="J52" s="90"/>
      <c r="K52" s="90"/>
      <c r="L52" s="90"/>
      <c r="O52" s="221"/>
      <c r="P52" s="221"/>
      <c r="Q52" s="343"/>
      <c r="R52" s="343"/>
      <c r="S52" s="343"/>
      <c r="T52" s="343"/>
      <c r="U52" s="343"/>
      <c r="V52" s="343"/>
      <c r="W52" s="343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</row>
    <row r="53" spans="1:54" s="80" customFormat="1" ht="55.5" customHeight="1" x14ac:dyDescent="0.25">
      <c r="A53" s="443">
        <v>19</v>
      </c>
      <c r="B53" s="457" t="s">
        <v>82</v>
      </c>
      <c r="C53" s="507" t="s">
        <v>147</v>
      </c>
      <c r="D53" s="482"/>
      <c r="E53" s="484">
        <f>IF(D53&gt;5,25,D53*2)</f>
        <v>0</v>
      </c>
      <c r="F53" s="480"/>
      <c r="G53" s="464"/>
      <c r="H53" s="90"/>
      <c r="I53" s="96"/>
      <c r="J53" s="90"/>
      <c r="K53" s="90"/>
      <c r="L53" s="90"/>
      <c r="O53" s="221"/>
      <c r="P53" s="221"/>
      <c r="Q53" s="343"/>
      <c r="R53" s="343"/>
      <c r="S53" s="343"/>
      <c r="T53" s="343"/>
      <c r="U53" s="343"/>
      <c r="V53" s="343"/>
      <c r="W53" s="343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</row>
    <row r="54" spans="1:54" s="80" customFormat="1" ht="62.25" customHeight="1" x14ac:dyDescent="0.25">
      <c r="A54" s="443"/>
      <c r="B54" s="457"/>
      <c r="C54" s="466"/>
      <c r="D54" s="483"/>
      <c r="E54" s="485"/>
      <c r="F54" s="481"/>
      <c r="G54" s="465"/>
      <c r="H54" s="96"/>
      <c r="I54" s="90"/>
      <c r="J54" s="96"/>
      <c r="K54" s="96"/>
      <c r="L54" s="96"/>
      <c r="O54" s="221"/>
      <c r="P54" s="221"/>
      <c r="Q54" s="343"/>
      <c r="R54" s="343"/>
      <c r="S54" s="343"/>
      <c r="T54" s="343"/>
      <c r="U54" s="343"/>
      <c r="V54" s="343"/>
      <c r="W54" s="343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</row>
    <row r="55" spans="1:54" s="80" customFormat="1" ht="37.5" customHeight="1" thickBot="1" x14ac:dyDescent="0.3">
      <c r="A55" s="467"/>
      <c r="B55" s="468"/>
      <c r="C55" s="211" t="s">
        <v>148</v>
      </c>
      <c r="D55" s="240"/>
      <c r="E55" s="252">
        <f>IF(D55&gt;5,12.5,D55*1)</f>
        <v>0</v>
      </c>
      <c r="F55" s="243"/>
      <c r="G55" s="125"/>
      <c r="H55" s="90"/>
      <c r="I55" s="96"/>
      <c r="J55" s="90"/>
      <c r="K55" s="90"/>
      <c r="L55" s="90"/>
      <c r="O55" s="221"/>
      <c r="P55" s="221"/>
      <c r="Q55" s="343"/>
      <c r="R55" s="343"/>
      <c r="S55" s="343"/>
      <c r="T55" s="343"/>
      <c r="U55" s="343"/>
      <c r="V55" s="343"/>
      <c r="W55" s="343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</row>
    <row r="56" spans="1:54" s="80" customFormat="1" ht="30" customHeight="1" thickBot="1" x14ac:dyDescent="0.3">
      <c r="A56" s="469" t="s">
        <v>84</v>
      </c>
      <c r="B56" s="470"/>
      <c r="C56" s="294" t="s">
        <v>5</v>
      </c>
      <c r="D56" s="239" t="s">
        <v>6</v>
      </c>
      <c r="E56" s="287"/>
      <c r="F56" s="245" t="s">
        <v>19</v>
      </c>
      <c r="G56" s="163" t="s">
        <v>51</v>
      </c>
      <c r="H56" s="96"/>
      <c r="I56" s="90"/>
      <c r="J56" s="96"/>
      <c r="K56" s="96"/>
      <c r="L56" s="96"/>
      <c r="O56" s="221"/>
      <c r="P56" s="221"/>
      <c r="Q56" s="343"/>
      <c r="R56" s="343"/>
      <c r="S56" s="343"/>
      <c r="T56" s="343"/>
      <c r="U56" s="343"/>
      <c r="V56" s="343"/>
      <c r="W56" s="343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</row>
    <row r="57" spans="1:54" s="80" customFormat="1" ht="15" customHeight="1" x14ac:dyDescent="0.25">
      <c r="A57" s="290">
        <v>20</v>
      </c>
      <c r="B57" s="165" t="s">
        <v>9</v>
      </c>
      <c r="C57" s="166" t="s">
        <v>26</v>
      </c>
      <c r="D57" s="240"/>
      <c r="E57" s="252">
        <f>IF(D57&gt;5,25,D57*5)</f>
        <v>0</v>
      </c>
      <c r="F57" s="243"/>
      <c r="G57" s="125"/>
      <c r="H57" s="90"/>
      <c r="I57" s="90"/>
      <c r="J57" s="90"/>
      <c r="K57" s="90"/>
      <c r="L57" s="90"/>
      <c r="O57" s="221"/>
      <c r="P57" s="221"/>
      <c r="Q57" s="343"/>
      <c r="R57" s="343"/>
      <c r="S57" s="343"/>
      <c r="T57" s="343"/>
      <c r="U57" s="343"/>
      <c r="V57" s="343"/>
      <c r="W57" s="343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</row>
    <row r="58" spans="1:54" s="80" customFormat="1" ht="15" customHeight="1" x14ac:dyDescent="0.25">
      <c r="A58" s="288">
        <v>21</v>
      </c>
      <c r="B58" s="167" t="s">
        <v>10</v>
      </c>
      <c r="C58" s="71" t="s">
        <v>28</v>
      </c>
      <c r="D58" s="240"/>
      <c r="E58" s="252">
        <f>IF(D58&gt;5,10,D58*2)</f>
        <v>0</v>
      </c>
      <c r="F58" s="246"/>
      <c r="G58" s="152"/>
      <c r="H58" s="90"/>
      <c r="I58" s="90"/>
      <c r="J58" s="90"/>
      <c r="K58" s="90"/>
      <c r="L58" s="90"/>
      <c r="O58" s="221"/>
      <c r="P58" s="221"/>
      <c r="Q58" s="343"/>
      <c r="R58" s="343"/>
      <c r="S58" s="343"/>
      <c r="T58" s="343"/>
      <c r="U58" s="343"/>
      <c r="V58" s="343"/>
      <c r="W58" s="343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</row>
    <row r="59" spans="1:54" s="80" customFormat="1" ht="15" customHeight="1" x14ac:dyDescent="0.25">
      <c r="A59" s="288">
        <v>22</v>
      </c>
      <c r="B59" s="167" t="s">
        <v>11</v>
      </c>
      <c r="C59" s="71" t="s">
        <v>149</v>
      </c>
      <c r="D59" s="240"/>
      <c r="E59" s="252">
        <f>IF(D59&gt;5,10,D59*4)</f>
        <v>0</v>
      </c>
      <c r="F59" s="243"/>
      <c r="G59" s="125"/>
      <c r="H59" s="90"/>
      <c r="I59" s="90"/>
      <c r="J59" s="90"/>
      <c r="K59" s="90"/>
      <c r="L59" s="90"/>
      <c r="O59" s="221"/>
      <c r="P59" s="221"/>
      <c r="Q59" s="343"/>
      <c r="R59" s="343"/>
      <c r="S59" s="343"/>
      <c r="T59" s="343"/>
      <c r="U59" s="343"/>
      <c r="V59" s="343"/>
      <c r="W59" s="343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</row>
    <row r="60" spans="1:54" s="80" customFormat="1" ht="15" customHeight="1" x14ac:dyDescent="0.25">
      <c r="A60" s="288">
        <v>23</v>
      </c>
      <c r="B60" s="167" t="s">
        <v>12</v>
      </c>
      <c r="C60" s="166" t="s">
        <v>28</v>
      </c>
      <c r="D60" s="240"/>
      <c r="E60" s="252">
        <f>IF(D60&gt;5,10,D60*2)</f>
        <v>0</v>
      </c>
      <c r="F60" s="243"/>
      <c r="G60" s="125"/>
      <c r="H60" s="90"/>
      <c r="I60" s="96"/>
      <c r="J60" s="90"/>
      <c r="K60" s="90"/>
      <c r="L60" s="90"/>
      <c r="O60" s="221"/>
      <c r="P60" s="221"/>
      <c r="Q60" s="343"/>
      <c r="R60" s="343"/>
      <c r="S60" s="343"/>
      <c r="T60" s="343"/>
      <c r="U60" s="343"/>
      <c r="V60" s="343"/>
      <c r="W60" s="343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</row>
    <row r="61" spans="1:54" s="80" customFormat="1" ht="56.25" customHeight="1" x14ac:dyDescent="0.25">
      <c r="A61" s="288">
        <v>24</v>
      </c>
      <c r="B61" s="167" t="s">
        <v>13</v>
      </c>
      <c r="C61" s="166" t="s">
        <v>27</v>
      </c>
      <c r="D61" s="240"/>
      <c r="E61" s="252">
        <f>IF(D61&gt;5,5,D61*1)</f>
        <v>0</v>
      </c>
      <c r="F61" s="243"/>
      <c r="G61" s="125"/>
      <c r="H61" s="96"/>
      <c r="I61" s="90"/>
      <c r="J61" s="96"/>
      <c r="K61" s="96"/>
      <c r="L61" s="96"/>
      <c r="O61" s="221"/>
      <c r="P61" s="221"/>
      <c r="Q61" s="343"/>
      <c r="R61" s="343"/>
      <c r="S61" s="343"/>
      <c r="T61" s="343"/>
      <c r="U61" s="343"/>
      <c r="V61" s="343"/>
      <c r="W61" s="343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</row>
    <row r="62" spans="1:54" s="80" customFormat="1" ht="39.950000000000003" customHeight="1" thickBot="1" x14ac:dyDescent="0.3">
      <c r="A62" s="291">
        <v>25</v>
      </c>
      <c r="B62" s="169" t="s">
        <v>1</v>
      </c>
      <c r="C62" s="166" t="s">
        <v>14</v>
      </c>
      <c r="D62" s="240"/>
      <c r="E62" s="252">
        <f>IF(D62&gt;5,2.5,D62*0.5)</f>
        <v>0</v>
      </c>
      <c r="F62" s="243"/>
      <c r="G62" s="125"/>
      <c r="H62" s="90"/>
      <c r="I62" s="96"/>
      <c r="J62" s="90"/>
      <c r="K62" s="90"/>
      <c r="L62" s="90"/>
      <c r="O62" s="221"/>
      <c r="P62" s="221"/>
      <c r="Q62" s="343"/>
      <c r="R62" s="343"/>
      <c r="S62" s="343"/>
      <c r="T62" s="343"/>
      <c r="U62" s="343"/>
      <c r="V62" s="343"/>
      <c r="W62" s="343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</row>
    <row r="63" spans="1:54" s="80" customFormat="1" ht="39.950000000000003" customHeight="1" thickBot="1" x14ac:dyDescent="0.3">
      <c r="A63" s="471" t="s">
        <v>85</v>
      </c>
      <c r="B63" s="472"/>
      <c r="C63" s="294" t="s">
        <v>5</v>
      </c>
      <c r="D63" s="239" t="s">
        <v>6</v>
      </c>
      <c r="E63" s="253" t="s">
        <v>3</v>
      </c>
      <c r="F63" s="245" t="s">
        <v>19</v>
      </c>
      <c r="G63" s="163" t="s">
        <v>51</v>
      </c>
      <c r="H63" s="96"/>
      <c r="I63" s="90"/>
      <c r="J63" s="96"/>
      <c r="K63" s="96"/>
      <c r="L63" s="96"/>
      <c r="O63" s="221"/>
      <c r="P63" s="221"/>
      <c r="Q63" s="343"/>
      <c r="R63" s="343"/>
      <c r="S63" s="343"/>
      <c r="T63" s="343"/>
      <c r="U63" s="343"/>
      <c r="V63" s="343"/>
      <c r="W63" s="343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</row>
    <row r="64" spans="1:54" s="80" customFormat="1" ht="39.950000000000003" customHeight="1" x14ac:dyDescent="0.25">
      <c r="A64" s="473">
        <v>26</v>
      </c>
      <c r="B64" s="315" t="s">
        <v>126</v>
      </c>
      <c r="C64" s="149" t="s">
        <v>59</v>
      </c>
      <c r="D64" s="240"/>
      <c r="E64" s="252">
        <f>D64*2.5</f>
        <v>0</v>
      </c>
      <c r="F64" s="243"/>
      <c r="G64" s="125"/>
      <c r="H64" s="96"/>
      <c r="I64" s="90"/>
      <c r="J64" s="96"/>
      <c r="K64" s="96"/>
      <c r="L64" s="96"/>
      <c r="O64" s="221"/>
      <c r="P64" s="221"/>
      <c r="Q64" s="343"/>
      <c r="R64" s="343"/>
      <c r="S64" s="343"/>
      <c r="T64" s="343"/>
      <c r="U64" s="343"/>
      <c r="V64" s="343"/>
      <c r="W64" s="343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</row>
    <row r="65" spans="1:54" s="80" customFormat="1" ht="39.950000000000003" customHeight="1" x14ac:dyDescent="0.25">
      <c r="A65" s="473"/>
      <c r="B65" s="474"/>
      <c r="C65" s="149" t="s">
        <v>61</v>
      </c>
      <c r="D65" s="240"/>
      <c r="E65" s="252">
        <f>D65*2</f>
        <v>0</v>
      </c>
      <c r="F65" s="246"/>
      <c r="G65" s="152"/>
      <c r="H65" s="96"/>
      <c r="I65" s="90"/>
      <c r="J65" s="96"/>
      <c r="K65" s="96"/>
      <c r="L65" s="96"/>
      <c r="O65" s="221"/>
      <c r="P65" s="221"/>
      <c r="Q65" s="343"/>
      <c r="R65" s="343"/>
      <c r="S65" s="343"/>
      <c r="T65" s="343"/>
      <c r="U65" s="343"/>
      <c r="V65" s="343"/>
      <c r="W65" s="343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</row>
    <row r="66" spans="1:54" s="80" customFormat="1" ht="39.950000000000003" customHeight="1" x14ac:dyDescent="0.25">
      <c r="A66" s="456"/>
      <c r="B66" s="475"/>
      <c r="C66" s="149" t="s">
        <v>60</v>
      </c>
      <c r="D66" s="240"/>
      <c r="E66" s="252">
        <f>D66*2.5</f>
        <v>0</v>
      </c>
      <c r="F66" s="243"/>
      <c r="G66" s="125"/>
      <c r="H66" s="96"/>
      <c r="I66" s="90"/>
      <c r="J66" s="96"/>
      <c r="K66" s="96"/>
      <c r="L66" s="96"/>
      <c r="O66" s="221"/>
      <c r="P66" s="221"/>
      <c r="Q66" s="343"/>
      <c r="R66" s="343"/>
      <c r="S66" s="343"/>
      <c r="T66" s="343"/>
      <c r="U66" s="343"/>
      <c r="V66" s="343"/>
      <c r="W66" s="343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</row>
    <row r="67" spans="1:54" s="80" customFormat="1" ht="55.5" customHeight="1" x14ac:dyDescent="0.25">
      <c r="A67" s="473">
        <v>27</v>
      </c>
      <c r="B67" s="474" t="s">
        <v>86</v>
      </c>
      <c r="C67" s="76" t="s">
        <v>127</v>
      </c>
      <c r="D67" s="240"/>
      <c r="E67" s="252">
        <f>D67*1.5</f>
        <v>0</v>
      </c>
      <c r="F67" s="243"/>
      <c r="G67" s="125"/>
      <c r="H67" s="90"/>
      <c r="I67" s="90"/>
      <c r="J67" s="90"/>
      <c r="K67" s="90"/>
      <c r="L67" s="90"/>
      <c r="O67" s="221"/>
      <c r="P67" s="221"/>
      <c r="Q67" s="343"/>
      <c r="R67" s="343"/>
      <c r="S67" s="343"/>
      <c r="T67" s="343"/>
      <c r="U67" s="343"/>
      <c r="V67" s="343"/>
      <c r="W67" s="343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</row>
    <row r="68" spans="1:54" s="80" customFormat="1" ht="39.950000000000003" customHeight="1" x14ac:dyDescent="0.25">
      <c r="A68" s="473"/>
      <c r="B68" s="474"/>
      <c r="C68" s="76" t="s">
        <v>128</v>
      </c>
      <c r="D68" s="240"/>
      <c r="E68" s="252">
        <f>D68*1</f>
        <v>0</v>
      </c>
      <c r="F68" s="246"/>
      <c r="G68" s="152"/>
      <c r="H68" s="90"/>
      <c r="I68" s="90"/>
      <c r="J68" s="90"/>
      <c r="K68" s="90"/>
      <c r="L68" s="90"/>
      <c r="O68" s="221"/>
      <c r="P68" s="221"/>
      <c r="Q68" s="343"/>
      <c r="R68" s="343"/>
      <c r="S68" s="343"/>
      <c r="T68" s="343"/>
      <c r="U68" s="343"/>
      <c r="V68" s="343"/>
      <c r="W68" s="343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</row>
    <row r="69" spans="1:54" s="80" customFormat="1" ht="54.75" customHeight="1" x14ac:dyDescent="0.25">
      <c r="A69" s="456"/>
      <c r="B69" s="475"/>
      <c r="C69" s="76" t="s">
        <v>129</v>
      </c>
      <c r="D69" s="240"/>
      <c r="E69" s="252">
        <f>D69*1.5</f>
        <v>0</v>
      </c>
      <c r="F69" s="243"/>
      <c r="G69" s="125"/>
      <c r="H69" s="90"/>
      <c r="I69" s="90"/>
      <c r="J69" s="90"/>
      <c r="K69" s="90"/>
      <c r="L69" s="90"/>
      <c r="O69" s="221"/>
      <c r="P69" s="221"/>
      <c r="Q69" s="343"/>
      <c r="R69" s="343"/>
      <c r="S69" s="343"/>
      <c r="T69" s="343"/>
      <c r="U69" s="343"/>
      <c r="V69" s="343"/>
      <c r="W69" s="343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</row>
    <row r="70" spans="1:54" s="80" customFormat="1" ht="25.5" x14ac:dyDescent="0.25">
      <c r="A70" s="443">
        <v>28</v>
      </c>
      <c r="B70" s="444" t="s">
        <v>87</v>
      </c>
      <c r="C70" s="149" t="s">
        <v>62</v>
      </c>
      <c r="D70" s="240"/>
      <c r="E70" s="252">
        <f>D70*1</f>
        <v>0</v>
      </c>
      <c r="F70" s="243"/>
      <c r="G70" s="125"/>
      <c r="H70" s="90"/>
      <c r="I70" s="90"/>
      <c r="J70" s="90"/>
      <c r="K70" s="90"/>
      <c r="L70" s="90"/>
      <c r="O70" s="221"/>
      <c r="P70" s="221"/>
      <c r="Q70" s="343"/>
      <c r="R70" s="343"/>
      <c r="S70" s="343"/>
      <c r="T70" s="343"/>
      <c r="U70" s="343"/>
      <c r="V70" s="343"/>
      <c r="W70" s="343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</row>
    <row r="71" spans="1:54" s="80" customFormat="1" ht="38.25" x14ac:dyDescent="0.25">
      <c r="A71" s="443"/>
      <c r="B71" s="444"/>
      <c r="C71" s="149" t="s">
        <v>63</v>
      </c>
      <c r="D71" s="240"/>
      <c r="E71" s="252">
        <f>D71*1</f>
        <v>0</v>
      </c>
      <c r="F71" s="243"/>
      <c r="G71" s="125"/>
      <c r="H71" s="90"/>
      <c r="I71" s="90"/>
      <c r="J71" s="90"/>
      <c r="K71" s="90"/>
      <c r="L71" s="90"/>
      <c r="O71" s="221"/>
      <c r="P71" s="221"/>
      <c r="Q71" s="343"/>
      <c r="R71" s="343"/>
      <c r="S71" s="343"/>
      <c r="T71" s="343"/>
      <c r="U71" s="343"/>
      <c r="V71" s="343"/>
      <c r="W71" s="343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</row>
    <row r="72" spans="1:54" s="80" customFormat="1" ht="39.950000000000003" customHeight="1" x14ac:dyDescent="0.25">
      <c r="A72" s="288">
        <v>29</v>
      </c>
      <c r="B72" s="69" t="s">
        <v>130</v>
      </c>
      <c r="C72" s="170" t="s">
        <v>15</v>
      </c>
      <c r="D72" s="240"/>
      <c r="E72" s="252">
        <f>D72*5</f>
        <v>0</v>
      </c>
      <c r="F72" s="243"/>
      <c r="G72" s="125"/>
      <c r="H72" s="90"/>
      <c r="I72" s="90"/>
      <c r="J72" s="90"/>
      <c r="K72" s="90"/>
      <c r="L72" s="90"/>
      <c r="O72" s="221"/>
      <c r="P72" s="221"/>
      <c r="Q72" s="343"/>
      <c r="R72" s="343"/>
      <c r="S72" s="343"/>
      <c r="T72" s="343"/>
      <c r="U72" s="343"/>
      <c r="V72" s="343"/>
      <c r="W72" s="343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</row>
    <row r="73" spans="1:54" s="80" customFormat="1" ht="39.950000000000003" customHeight="1" x14ac:dyDescent="0.25">
      <c r="A73" s="288">
        <v>30</v>
      </c>
      <c r="B73" s="69" t="s">
        <v>88</v>
      </c>
      <c r="C73" s="207" t="s">
        <v>131</v>
      </c>
      <c r="D73" s="240"/>
      <c r="E73" s="252">
        <f>D73*2.5</f>
        <v>0</v>
      </c>
      <c r="F73" s="243"/>
      <c r="G73" s="125"/>
      <c r="H73" s="90"/>
      <c r="I73" s="90"/>
      <c r="J73" s="90"/>
      <c r="K73" s="90"/>
      <c r="L73" s="90"/>
      <c r="O73" s="221"/>
      <c r="P73" s="221"/>
      <c r="Q73" s="343"/>
      <c r="R73" s="343"/>
      <c r="S73" s="343"/>
      <c r="T73" s="343"/>
      <c r="U73" s="343"/>
      <c r="V73" s="343"/>
      <c r="W73" s="343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  <c r="BB73" s="317"/>
    </row>
    <row r="74" spans="1:54" s="80" customFormat="1" ht="39.950000000000003" customHeight="1" x14ac:dyDescent="0.25">
      <c r="A74" s="288">
        <v>31</v>
      </c>
      <c r="B74" s="266" t="s">
        <v>132</v>
      </c>
      <c r="C74" s="170" t="s">
        <v>15</v>
      </c>
      <c r="D74" s="240"/>
      <c r="E74" s="252">
        <f>D74*5</f>
        <v>0</v>
      </c>
      <c r="F74" s="243"/>
      <c r="G74" s="125"/>
      <c r="H74" s="90"/>
      <c r="I74" s="90"/>
      <c r="J74" s="90"/>
      <c r="K74" s="90"/>
      <c r="L74" s="90"/>
      <c r="O74" s="221"/>
      <c r="P74" s="221"/>
      <c r="Q74" s="343"/>
      <c r="R74" s="343"/>
      <c r="S74" s="343"/>
      <c r="T74" s="343"/>
      <c r="U74" s="343"/>
      <c r="V74" s="343"/>
      <c r="W74" s="343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</row>
    <row r="75" spans="1:54" s="80" customFormat="1" ht="39.950000000000003" customHeight="1" x14ac:dyDescent="0.25">
      <c r="A75" s="288">
        <v>32</v>
      </c>
      <c r="B75" s="266" t="s">
        <v>89</v>
      </c>
      <c r="C75" s="207" t="s">
        <v>131</v>
      </c>
      <c r="D75" s="240"/>
      <c r="E75" s="252">
        <f>D75*5</f>
        <v>0</v>
      </c>
      <c r="F75" s="243"/>
      <c r="G75" s="125"/>
      <c r="H75" s="90"/>
      <c r="I75" s="90"/>
      <c r="J75" s="90"/>
      <c r="K75" s="90"/>
      <c r="L75" s="90"/>
      <c r="O75" s="221"/>
      <c r="P75" s="221"/>
      <c r="Q75" s="343"/>
      <c r="R75" s="343"/>
      <c r="S75" s="343"/>
      <c r="T75" s="343"/>
      <c r="U75" s="343"/>
      <c r="V75" s="343"/>
      <c r="W75" s="343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</row>
    <row r="76" spans="1:54" s="80" customFormat="1" ht="39.950000000000003" customHeight="1" x14ac:dyDescent="0.25">
      <c r="A76" s="443">
        <v>33</v>
      </c>
      <c r="B76" s="457" t="s">
        <v>90</v>
      </c>
      <c r="C76" s="149" t="s">
        <v>64</v>
      </c>
      <c r="D76" s="240"/>
      <c r="E76" s="252">
        <f>D76*2</f>
        <v>0</v>
      </c>
      <c r="F76" s="243"/>
      <c r="G76" s="125"/>
      <c r="H76" s="90"/>
      <c r="I76" s="90"/>
      <c r="J76" s="90"/>
      <c r="K76" s="90"/>
      <c r="L76" s="90"/>
      <c r="O76" s="221"/>
      <c r="P76" s="221"/>
      <c r="Q76" s="343"/>
      <c r="R76" s="343"/>
      <c r="S76" s="343"/>
      <c r="T76" s="343"/>
      <c r="U76" s="343"/>
      <c r="V76" s="343"/>
      <c r="W76" s="343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</row>
    <row r="77" spans="1:54" s="80" customFormat="1" ht="57" customHeight="1" x14ac:dyDescent="0.25">
      <c r="A77" s="443"/>
      <c r="B77" s="457"/>
      <c r="C77" s="149" t="s">
        <v>72</v>
      </c>
      <c r="D77" s="240"/>
      <c r="E77" s="252">
        <f>D77*1</f>
        <v>0</v>
      </c>
      <c r="F77" s="243"/>
      <c r="G77" s="125"/>
      <c r="H77" s="90"/>
      <c r="I77" s="96"/>
      <c r="J77" s="90"/>
      <c r="K77" s="90"/>
      <c r="L77" s="90"/>
      <c r="O77" s="221"/>
      <c r="P77" s="221"/>
      <c r="Q77" s="343"/>
      <c r="R77" s="343"/>
      <c r="S77" s="343"/>
      <c r="T77" s="343"/>
      <c r="U77" s="343"/>
      <c r="V77" s="343"/>
      <c r="W77" s="343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  <c r="BB77" s="317"/>
    </row>
    <row r="78" spans="1:54" s="80" customFormat="1" ht="55.5" customHeight="1" x14ac:dyDescent="0.25">
      <c r="A78" s="443"/>
      <c r="B78" s="457"/>
      <c r="C78" s="76" t="s">
        <v>133</v>
      </c>
      <c r="D78" s="240"/>
      <c r="E78" s="252">
        <f>D78*1</f>
        <v>0</v>
      </c>
      <c r="F78" s="243"/>
      <c r="G78" s="125"/>
      <c r="H78" s="96"/>
      <c r="I78" s="90"/>
      <c r="J78" s="96"/>
      <c r="K78" s="96"/>
      <c r="L78" s="96"/>
      <c r="O78" s="221"/>
      <c r="P78" s="221"/>
      <c r="Q78" s="343"/>
      <c r="R78" s="343"/>
      <c r="S78" s="343"/>
      <c r="T78" s="343"/>
      <c r="U78" s="343"/>
      <c r="V78" s="343"/>
      <c r="W78" s="343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</row>
    <row r="79" spans="1:54" s="80" customFormat="1" ht="61.5" customHeight="1" thickBot="1" x14ac:dyDescent="0.3">
      <c r="A79" s="291">
        <v>34</v>
      </c>
      <c r="B79" s="292" t="s">
        <v>91</v>
      </c>
      <c r="C79" s="149" t="s">
        <v>73</v>
      </c>
      <c r="D79" s="240"/>
      <c r="E79" s="252">
        <f>D79*10</f>
        <v>0</v>
      </c>
      <c r="F79" s="243"/>
      <c r="G79" s="125"/>
      <c r="H79" s="90"/>
      <c r="I79" s="96"/>
      <c r="J79" s="90"/>
      <c r="K79" s="90"/>
      <c r="L79" s="90"/>
      <c r="O79" s="221"/>
      <c r="P79" s="221"/>
      <c r="Q79" s="343"/>
      <c r="R79" s="343"/>
      <c r="S79" s="343"/>
      <c r="T79" s="343"/>
      <c r="U79" s="343"/>
      <c r="V79" s="343"/>
      <c r="W79" s="343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</row>
    <row r="80" spans="1:54" s="80" customFormat="1" ht="37.5" customHeight="1" thickBot="1" x14ac:dyDescent="0.3">
      <c r="A80" s="469" t="s">
        <v>92</v>
      </c>
      <c r="B80" s="470"/>
      <c r="C80" s="294" t="s">
        <v>5</v>
      </c>
      <c r="D80" s="239" t="s">
        <v>6</v>
      </c>
      <c r="E80" s="253" t="s">
        <v>3</v>
      </c>
      <c r="F80" s="245" t="s">
        <v>19</v>
      </c>
      <c r="G80" s="163" t="s">
        <v>51</v>
      </c>
      <c r="H80" s="96"/>
      <c r="I80" s="90"/>
      <c r="J80" s="96"/>
      <c r="K80" s="96"/>
      <c r="L80" s="96"/>
      <c r="O80" s="221"/>
      <c r="P80" s="221"/>
      <c r="Q80" s="343"/>
      <c r="R80" s="343"/>
      <c r="S80" s="343"/>
      <c r="T80" s="343"/>
      <c r="U80" s="343"/>
      <c r="V80" s="343"/>
      <c r="W80" s="343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</row>
    <row r="81" spans="1:54" s="80" customFormat="1" ht="51.75" x14ac:dyDescent="0.25">
      <c r="A81" s="290">
        <v>35</v>
      </c>
      <c r="B81" s="172" t="s">
        <v>75</v>
      </c>
      <c r="C81" s="207" t="s">
        <v>111</v>
      </c>
      <c r="D81" s="240"/>
      <c r="E81" s="252">
        <f>D81*20</f>
        <v>0</v>
      </c>
      <c r="F81" s="243"/>
      <c r="G81" s="125"/>
      <c r="H81" s="90"/>
      <c r="I81" s="90"/>
      <c r="J81" s="90"/>
      <c r="K81" s="90"/>
      <c r="L81" s="90"/>
      <c r="O81" s="221"/>
      <c r="P81" s="221"/>
      <c r="Q81" s="343"/>
      <c r="R81" s="343"/>
      <c r="S81" s="343"/>
      <c r="T81" s="343"/>
      <c r="U81" s="343"/>
      <c r="V81" s="343"/>
      <c r="W81" s="343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</row>
    <row r="82" spans="1:54" s="80" customFormat="1" ht="33.75" customHeight="1" x14ac:dyDescent="0.25">
      <c r="A82" s="288">
        <v>36</v>
      </c>
      <c r="B82" s="143" t="s">
        <v>93</v>
      </c>
      <c r="C82" s="170" t="s">
        <v>29</v>
      </c>
      <c r="D82" s="240"/>
      <c r="E82" s="252">
        <f>D82*5</f>
        <v>0</v>
      </c>
      <c r="F82" s="246"/>
      <c r="G82" s="152"/>
      <c r="H82" s="90"/>
      <c r="I82" s="90"/>
      <c r="J82" s="90"/>
      <c r="K82" s="90"/>
      <c r="L82" s="90"/>
      <c r="O82" s="221"/>
      <c r="P82" s="221"/>
      <c r="Q82" s="343"/>
      <c r="R82" s="343"/>
      <c r="S82" s="343"/>
      <c r="T82" s="343"/>
      <c r="U82" s="343"/>
      <c r="V82" s="343"/>
      <c r="W82" s="343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</row>
    <row r="83" spans="1:54" s="80" customFormat="1" ht="29.25" customHeight="1" x14ac:dyDescent="0.25">
      <c r="A83" s="288">
        <v>37</v>
      </c>
      <c r="B83" s="153" t="s">
        <v>94</v>
      </c>
      <c r="C83" s="170" t="s">
        <v>30</v>
      </c>
      <c r="D83" s="240"/>
      <c r="E83" s="252">
        <f>D83*5</f>
        <v>0</v>
      </c>
      <c r="F83" s="243"/>
      <c r="G83" s="125"/>
      <c r="H83" s="90"/>
      <c r="I83" s="90"/>
      <c r="J83" s="90"/>
      <c r="K83" s="90"/>
      <c r="L83" s="90"/>
      <c r="O83" s="221"/>
      <c r="P83" s="221"/>
      <c r="Q83" s="343"/>
      <c r="R83" s="343"/>
      <c r="S83" s="343"/>
      <c r="T83" s="343"/>
      <c r="U83" s="343"/>
      <c r="V83" s="343"/>
      <c r="W83" s="343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</row>
    <row r="84" spans="1:54" s="80" customFormat="1" ht="28.5" customHeight="1" x14ac:dyDescent="0.25">
      <c r="A84" s="288">
        <v>38</v>
      </c>
      <c r="B84" s="143" t="s">
        <v>95</v>
      </c>
      <c r="C84" s="149" t="s">
        <v>31</v>
      </c>
      <c r="D84" s="240"/>
      <c r="E84" s="252">
        <f>D84*5</f>
        <v>0</v>
      </c>
      <c r="F84" s="243"/>
      <c r="G84" s="125"/>
      <c r="H84" s="90"/>
      <c r="I84" s="90"/>
      <c r="J84" s="90"/>
      <c r="K84" s="90"/>
      <c r="L84" s="90"/>
      <c r="O84" s="221"/>
      <c r="P84" s="221"/>
      <c r="Q84" s="343"/>
      <c r="R84" s="343"/>
      <c r="S84" s="343"/>
      <c r="T84" s="343"/>
      <c r="U84" s="343"/>
      <c r="V84" s="343"/>
      <c r="W84" s="343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</row>
    <row r="85" spans="1:54" s="80" customFormat="1" ht="25.5" x14ac:dyDescent="0.25">
      <c r="A85" s="288">
        <v>39</v>
      </c>
      <c r="B85" s="143" t="s">
        <v>96</v>
      </c>
      <c r="C85" s="170" t="s">
        <v>32</v>
      </c>
      <c r="D85" s="240"/>
      <c r="E85" s="252">
        <f>D85*5</f>
        <v>0</v>
      </c>
      <c r="F85" s="243"/>
      <c r="G85" s="125"/>
      <c r="H85" s="90"/>
      <c r="I85" s="90"/>
      <c r="J85" s="90"/>
      <c r="K85" s="90"/>
      <c r="L85" s="90"/>
      <c r="O85" s="221"/>
      <c r="P85" s="221"/>
      <c r="Q85" s="343"/>
      <c r="R85" s="343"/>
      <c r="S85" s="343"/>
      <c r="T85" s="343"/>
      <c r="U85" s="343"/>
      <c r="V85" s="343"/>
      <c r="W85" s="343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</row>
    <row r="86" spans="1:54" s="80" customFormat="1" ht="32.25" customHeight="1" thickBot="1" x14ac:dyDescent="0.3">
      <c r="A86" s="173">
        <v>40</v>
      </c>
      <c r="B86" s="174" t="s">
        <v>97</v>
      </c>
      <c r="C86" s="175" t="s">
        <v>33</v>
      </c>
      <c r="D86" s="241"/>
      <c r="E86" s="254">
        <f>D86*2.5</f>
        <v>0</v>
      </c>
      <c r="F86" s="247"/>
      <c r="G86" s="176"/>
      <c r="H86" s="90"/>
      <c r="I86" s="178"/>
      <c r="J86" s="90"/>
      <c r="K86" s="90"/>
      <c r="L86" s="90"/>
      <c r="O86" s="221"/>
      <c r="P86" s="221"/>
      <c r="Q86" s="343"/>
      <c r="R86" s="343"/>
      <c r="S86" s="343"/>
      <c r="T86" s="343"/>
      <c r="U86" s="343"/>
      <c r="V86" s="343"/>
      <c r="W86" s="343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</row>
    <row r="87" spans="1:54" s="80" customFormat="1" ht="19.5" thickBot="1" x14ac:dyDescent="0.3">
      <c r="A87" s="476"/>
      <c r="B87" s="477"/>
      <c r="C87" s="477"/>
      <c r="D87" s="267" t="s">
        <v>18</v>
      </c>
      <c r="E87" s="235">
        <f>IF(SUM(E42:E86)&gt;250, 250,SUM(E42:E86))</f>
        <v>0</v>
      </c>
      <c r="F87" s="273"/>
      <c r="G87" s="274"/>
      <c r="H87" s="178"/>
      <c r="I87" s="178"/>
      <c r="J87" s="178"/>
      <c r="K87" s="178"/>
      <c r="L87" s="178"/>
      <c r="O87" s="221"/>
      <c r="P87" s="221"/>
      <c r="Q87" s="343"/>
      <c r="R87" s="343"/>
      <c r="S87" s="343"/>
      <c r="T87" s="343"/>
      <c r="U87" s="343"/>
      <c r="V87" s="343"/>
      <c r="W87" s="343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</row>
    <row r="88" spans="1:54" s="272" customFormat="1" ht="19.5" thickBot="1" x14ac:dyDescent="0.3">
      <c r="A88" s="289"/>
      <c r="B88" s="289"/>
      <c r="C88" s="289"/>
      <c r="D88" s="268"/>
      <c r="E88" s="269"/>
      <c r="F88" s="270"/>
      <c r="G88" s="271"/>
      <c r="H88" s="178"/>
      <c r="I88" s="178"/>
      <c r="J88" s="178"/>
      <c r="K88" s="178"/>
      <c r="L88" s="178"/>
      <c r="O88" s="227"/>
      <c r="P88" s="227"/>
      <c r="Q88" s="343"/>
      <c r="R88" s="343"/>
      <c r="S88" s="343"/>
      <c r="T88" s="343"/>
      <c r="U88" s="343"/>
      <c r="V88" s="343"/>
      <c r="W88" s="343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</row>
    <row r="89" spans="1:54" s="80" customFormat="1" ht="18.75" customHeight="1" x14ac:dyDescent="0.25">
      <c r="A89" s="486" t="s">
        <v>134</v>
      </c>
      <c r="B89" s="487"/>
      <c r="C89" s="488"/>
      <c r="D89" s="492" t="s">
        <v>124</v>
      </c>
      <c r="E89" s="492"/>
      <c r="F89" s="492"/>
      <c r="G89" s="493"/>
      <c r="H89" s="178"/>
      <c r="I89" s="178"/>
      <c r="J89" s="178"/>
      <c r="K89" s="178"/>
      <c r="L89" s="178"/>
      <c r="O89" s="221"/>
      <c r="P89" s="221"/>
      <c r="Q89" s="343"/>
      <c r="R89" s="343"/>
      <c r="S89" s="343"/>
      <c r="T89" s="343"/>
      <c r="U89" s="343"/>
      <c r="V89" s="343"/>
      <c r="W89" s="343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</row>
    <row r="90" spans="1:54" s="80" customFormat="1" ht="19.5" thickBot="1" x14ac:dyDescent="0.3">
      <c r="A90" s="489"/>
      <c r="B90" s="490"/>
      <c r="C90" s="491"/>
      <c r="D90" s="494"/>
      <c r="E90" s="494"/>
      <c r="F90" s="494"/>
      <c r="G90" s="495"/>
      <c r="H90" s="178"/>
      <c r="I90" s="178"/>
      <c r="J90" s="178"/>
      <c r="K90" s="178"/>
      <c r="L90" s="178"/>
      <c r="O90" s="221"/>
      <c r="P90" s="221"/>
      <c r="Q90" s="343"/>
      <c r="R90" s="343"/>
      <c r="S90" s="343"/>
      <c r="T90" s="343"/>
      <c r="U90" s="343"/>
      <c r="V90" s="343"/>
      <c r="W90" s="343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</row>
    <row r="91" spans="1:54" s="277" customFormat="1" ht="38.25" x14ac:dyDescent="0.2">
      <c r="A91" s="211">
        <v>41</v>
      </c>
      <c r="B91" s="211" t="s">
        <v>136</v>
      </c>
      <c r="C91" s="76" t="s">
        <v>150</v>
      </c>
      <c r="D91" s="240"/>
      <c r="E91" s="252">
        <f>D91*1</f>
        <v>0</v>
      </c>
      <c r="F91" s="243"/>
      <c r="G91" s="125"/>
      <c r="H91" s="276"/>
      <c r="I91" s="276"/>
      <c r="J91" s="276"/>
      <c r="K91" s="276"/>
      <c r="L91" s="276"/>
      <c r="O91" s="278"/>
      <c r="P91" s="278"/>
      <c r="Q91" s="343"/>
      <c r="R91" s="343"/>
      <c r="S91" s="343"/>
      <c r="T91" s="343"/>
      <c r="U91" s="343"/>
      <c r="V91" s="343"/>
      <c r="W91" s="343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</row>
    <row r="92" spans="1:54" s="277" customFormat="1" ht="25.5" x14ac:dyDescent="0.2">
      <c r="A92" s="285">
        <v>42</v>
      </c>
      <c r="B92" s="211" t="s">
        <v>139</v>
      </c>
      <c r="C92" s="76" t="s">
        <v>137</v>
      </c>
      <c r="D92" s="240"/>
      <c r="E92" s="252">
        <f>IF(D92&gt;2,2,D92)</f>
        <v>0</v>
      </c>
      <c r="F92" s="243"/>
      <c r="G92" s="125"/>
      <c r="H92" s="276"/>
      <c r="I92" s="276"/>
      <c r="J92" s="276"/>
      <c r="K92" s="276"/>
      <c r="L92" s="276"/>
      <c r="O92" s="278"/>
      <c r="P92" s="278"/>
      <c r="Q92" s="343"/>
      <c r="R92" s="343"/>
      <c r="S92" s="343"/>
      <c r="T92" s="343"/>
      <c r="U92" s="343"/>
      <c r="V92" s="343"/>
      <c r="W92" s="343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</row>
    <row r="93" spans="1:54" s="277" customFormat="1" ht="25.5" x14ac:dyDescent="0.2">
      <c r="A93" s="285">
        <v>43</v>
      </c>
      <c r="B93" s="211" t="s">
        <v>138</v>
      </c>
      <c r="C93" s="76" t="s">
        <v>137</v>
      </c>
      <c r="D93" s="240"/>
      <c r="E93" s="252">
        <f t="shared" ref="E93:E96" si="1">IF(D93&gt;2,2,D93)</f>
        <v>0</v>
      </c>
      <c r="F93" s="243"/>
      <c r="G93" s="125"/>
      <c r="H93" s="276"/>
      <c r="I93" s="276"/>
      <c r="J93" s="276"/>
      <c r="K93" s="276"/>
      <c r="L93" s="276"/>
      <c r="O93" s="278"/>
      <c r="P93" s="278"/>
      <c r="Q93" s="343"/>
      <c r="R93" s="343"/>
      <c r="S93" s="343"/>
      <c r="T93" s="343"/>
      <c r="U93" s="343"/>
      <c r="V93" s="343"/>
      <c r="W93" s="343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</row>
    <row r="94" spans="1:54" s="277" customFormat="1" ht="25.5" x14ac:dyDescent="0.2">
      <c r="A94" s="285">
        <v>44</v>
      </c>
      <c r="B94" s="211" t="s">
        <v>140</v>
      </c>
      <c r="C94" s="76" t="s">
        <v>137</v>
      </c>
      <c r="D94" s="240"/>
      <c r="E94" s="252">
        <f t="shared" si="1"/>
        <v>0</v>
      </c>
      <c r="F94" s="243"/>
      <c r="G94" s="125"/>
      <c r="H94" s="276"/>
      <c r="I94" s="276"/>
      <c r="J94" s="276"/>
      <c r="K94" s="276"/>
      <c r="L94" s="276"/>
      <c r="O94" s="278"/>
      <c r="P94" s="278"/>
      <c r="Q94" s="343"/>
      <c r="R94" s="343"/>
      <c r="S94" s="343"/>
      <c r="T94" s="343"/>
      <c r="U94" s="343"/>
      <c r="V94" s="343"/>
      <c r="W94" s="343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</row>
    <row r="95" spans="1:54" s="277" customFormat="1" ht="25.5" x14ac:dyDescent="0.2">
      <c r="A95" s="285">
        <v>45</v>
      </c>
      <c r="B95" s="211" t="s">
        <v>142</v>
      </c>
      <c r="C95" s="76" t="s">
        <v>137</v>
      </c>
      <c r="D95" s="240"/>
      <c r="E95" s="252">
        <f t="shared" si="1"/>
        <v>0</v>
      </c>
      <c r="F95" s="243"/>
      <c r="G95" s="125"/>
      <c r="H95" s="276"/>
      <c r="I95" s="276"/>
      <c r="J95" s="276"/>
      <c r="K95" s="276"/>
      <c r="L95" s="276"/>
      <c r="O95" s="278"/>
      <c r="P95" s="278"/>
      <c r="Q95" s="343"/>
      <c r="R95" s="343"/>
      <c r="S95" s="343"/>
      <c r="T95" s="343"/>
      <c r="U95" s="343"/>
      <c r="V95" s="343"/>
      <c r="W95" s="343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317"/>
    </row>
    <row r="96" spans="1:54" s="80" customFormat="1" ht="26.25" thickBot="1" x14ac:dyDescent="0.3">
      <c r="A96" s="288">
        <v>46</v>
      </c>
      <c r="B96" s="211" t="s">
        <v>141</v>
      </c>
      <c r="C96" s="76" t="s">
        <v>137</v>
      </c>
      <c r="D96" s="240"/>
      <c r="E96" s="252">
        <f t="shared" si="1"/>
        <v>0</v>
      </c>
      <c r="F96" s="243"/>
      <c r="G96" s="125"/>
      <c r="H96" s="178"/>
      <c r="I96" s="178"/>
      <c r="J96" s="178"/>
      <c r="K96" s="178"/>
      <c r="L96" s="178"/>
      <c r="O96" s="221"/>
      <c r="P96" s="221"/>
      <c r="Q96" s="343"/>
      <c r="R96" s="343"/>
      <c r="S96" s="343"/>
      <c r="T96" s="343"/>
      <c r="U96" s="343"/>
      <c r="V96" s="343"/>
      <c r="W96" s="343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</row>
    <row r="97" spans="1:54" s="80" customFormat="1" ht="19.5" thickBot="1" x14ac:dyDescent="0.3">
      <c r="A97" s="279"/>
      <c r="B97" s="280"/>
      <c r="C97" s="275"/>
      <c r="D97" s="284" t="s">
        <v>135</v>
      </c>
      <c r="E97" s="281">
        <f>SUM(E91:E96)</f>
        <v>0</v>
      </c>
      <c r="F97" s="282"/>
      <c r="G97" s="283"/>
      <c r="H97" s="178"/>
      <c r="I97" s="178"/>
      <c r="J97" s="178"/>
      <c r="K97" s="178"/>
      <c r="L97" s="178"/>
      <c r="O97" s="221"/>
      <c r="P97" s="221"/>
      <c r="Q97" s="343"/>
      <c r="R97" s="343"/>
      <c r="S97" s="343"/>
      <c r="T97" s="343"/>
      <c r="U97" s="343"/>
      <c r="V97" s="343"/>
      <c r="W97" s="343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</row>
    <row r="98" spans="1:54" s="80" customFormat="1" ht="26.25" thickBot="1" x14ac:dyDescent="0.3">
      <c r="A98" s="478" t="s">
        <v>48</v>
      </c>
      <c r="B98" s="478"/>
      <c r="C98" s="478"/>
      <c r="D98" s="479"/>
      <c r="E98" s="225" t="str">
        <f>IF(AND(ISNUMBER(E29),ISNUMBER(E39),ISNUMBER(E87),ISNUMBER(E97)),E87+E29+E39+E97,"INSCRIÇÃO INDEFERIDA")</f>
        <v>INSCRIÇÃO INDEFERIDA</v>
      </c>
      <c r="F98" s="177"/>
      <c r="G98" s="226"/>
      <c r="H98" s="178"/>
      <c r="I98" s="179"/>
      <c r="J98" s="178"/>
      <c r="K98" s="178"/>
      <c r="L98" s="178"/>
      <c r="O98" s="221"/>
      <c r="P98" s="221"/>
      <c r="Q98" s="343"/>
      <c r="R98" s="343"/>
      <c r="S98" s="343"/>
      <c r="T98" s="343"/>
      <c r="U98" s="343"/>
      <c r="V98" s="343"/>
      <c r="W98" s="343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</row>
    <row r="99" spans="1:54" x14ac:dyDescent="0.25">
      <c r="A99" s="229"/>
      <c r="B99" s="230"/>
      <c r="C99" s="230"/>
      <c r="D99" s="230"/>
      <c r="E99" s="230"/>
      <c r="F99" s="229"/>
      <c r="G99" s="229"/>
    </row>
    <row r="100" spans="1:54" x14ac:dyDescent="0.25">
      <c r="A100" s="229"/>
      <c r="B100" s="230"/>
      <c r="C100" s="230"/>
      <c r="D100" s="230"/>
      <c r="E100" s="230"/>
      <c r="F100" s="229"/>
      <c r="G100" s="229"/>
    </row>
    <row r="101" spans="1:54" x14ac:dyDescent="0.25">
      <c r="A101" s="229"/>
      <c r="B101" s="230"/>
      <c r="C101" s="221" t="s">
        <v>100</v>
      </c>
      <c r="D101" s="221"/>
      <c r="E101" s="367">
        <f ca="1">NOW()</f>
        <v>43495.769733217596</v>
      </c>
      <c r="F101" s="367"/>
      <c r="G101" s="229"/>
    </row>
    <row r="102" spans="1:54" x14ac:dyDescent="0.25">
      <c r="A102" s="229"/>
      <c r="B102" s="230"/>
      <c r="C102" s="228" t="s">
        <v>101</v>
      </c>
      <c r="D102" s="221"/>
      <c r="E102" s="221"/>
      <c r="F102" s="221"/>
      <c r="G102" s="229"/>
    </row>
    <row r="103" spans="1:54" x14ac:dyDescent="0.25">
      <c r="A103" s="229"/>
      <c r="B103" s="230"/>
      <c r="C103" s="221"/>
      <c r="D103" s="221"/>
      <c r="E103" s="221"/>
      <c r="F103" s="221"/>
      <c r="G103" s="229"/>
    </row>
    <row r="104" spans="1:54" x14ac:dyDescent="0.25">
      <c r="A104" s="229"/>
      <c r="B104" s="230"/>
      <c r="C104" s="221"/>
      <c r="D104" s="221"/>
      <c r="E104" s="221"/>
      <c r="F104" s="221"/>
      <c r="G104" s="229"/>
    </row>
    <row r="105" spans="1:54" x14ac:dyDescent="0.25">
      <c r="A105" s="229"/>
      <c r="B105" s="230"/>
      <c r="C105" s="221"/>
      <c r="D105" s="221"/>
      <c r="E105" s="221" t="s">
        <v>103</v>
      </c>
      <c r="F105" s="221"/>
      <c r="G105" s="229"/>
    </row>
    <row r="106" spans="1:54" x14ac:dyDescent="0.25">
      <c r="A106" s="229"/>
      <c r="B106" s="230"/>
      <c r="C106" s="221"/>
      <c r="D106" s="221"/>
      <c r="E106" s="366" t="s">
        <v>102</v>
      </c>
      <c r="F106" s="366"/>
      <c r="G106" s="229"/>
    </row>
    <row r="107" spans="1:54" x14ac:dyDescent="0.25">
      <c r="A107" s="229"/>
      <c r="B107" s="230"/>
      <c r="C107" s="230"/>
      <c r="D107" s="230"/>
      <c r="E107" s="230"/>
      <c r="F107" s="229"/>
      <c r="G107" s="229"/>
    </row>
    <row r="108" spans="1:54" x14ac:dyDescent="0.25">
      <c r="A108" s="229"/>
      <c r="B108" s="230"/>
      <c r="C108" s="230"/>
      <c r="D108" s="230"/>
      <c r="E108" s="230"/>
      <c r="F108" s="229"/>
      <c r="G108" s="229"/>
    </row>
    <row r="109" spans="1:54" x14ac:dyDescent="0.25">
      <c r="A109" s="229"/>
      <c r="B109" s="230"/>
      <c r="C109" s="230"/>
      <c r="D109" s="230"/>
      <c r="E109" s="230"/>
      <c r="F109" s="229"/>
      <c r="G109" s="229"/>
    </row>
    <row r="110" spans="1:54" x14ac:dyDescent="0.25">
      <c r="A110" s="229"/>
      <c r="B110" s="230"/>
      <c r="C110" s="230"/>
      <c r="D110" s="230"/>
      <c r="E110" s="230"/>
      <c r="F110" s="229"/>
      <c r="G110" s="229"/>
    </row>
    <row r="111" spans="1:54" x14ac:dyDescent="0.25">
      <c r="A111" s="229"/>
      <c r="B111" s="230"/>
      <c r="C111" s="230"/>
      <c r="D111" s="230"/>
      <c r="E111" s="230"/>
      <c r="F111" s="229"/>
      <c r="G111" s="229"/>
    </row>
    <row r="112" spans="1:54" x14ac:dyDescent="0.25">
      <c r="A112" s="229"/>
      <c r="B112" s="230"/>
      <c r="C112" s="230"/>
      <c r="D112" s="230"/>
      <c r="E112" s="230"/>
      <c r="F112" s="229"/>
      <c r="G112" s="229"/>
    </row>
    <row r="113" spans="1:7" x14ac:dyDescent="0.25">
      <c r="A113" s="229"/>
      <c r="B113" s="230"/>
      <c r="C113" s="230"/>
      <c r="D113" s="230"/>
      <c r="E113" s="230"/>
      <c r="F113" s="229"/>
      <c r="G113" s="229"/>
    </row>
    <row r="114" spans="1:7" x14ac:dyDescent="0.25">
      <c r="A114" s="229"/>
      <c r="B114" s="230"/>
      <c r="C114" s="230"/>
      <c r="D114" s="230"/>
      <c r="E114" s="230"/>
      <c r="F114" s="229"/>
      <c r="G114" s="229"/>
    </row>
    <row r="115" spans="1:7" x14ac:dyDescent="0.25">
      <c r="A115" s="229"/>
      <c r="B115" s="230"/>
      <c r="C115" s="230"/>
      <c r="D115" s="230"/>
      <c r="E115" s="230"/>
      <c r="F115" s="229"/>
      <c r="G115" s="229"/>
    </row>
    <row r="116" spans="1:7" x14ac:dyDescent="0.25">
      <c r="A116" s="229"/>
      <c r="B116" s="230"/>
      <c r="C116" s="230"/>
      <c r="D116" s="230"/>
      <c r="E116" s="230"/>
      <c r="F116" s="229"/>
      <c r="G116" s="229"/>
    </row>
    <row r="117" spans="1:7" x14ac:dyDescent="0.25">
      <c r="A117" s="229"/>
      <c r="B117" s="230"/>
      <c r="C117" s="230"/>
      <c r="D117" s="230"/>
      <c r="E117" s="230"/>
      <c r="F117" s="229"/>
      <c r="G117" s="229"/>
    </row>
    <row r="118" spans="1:7" x14ac:dyDescent="0.25">
      <c r="A118" s="229"/>
      <c r="B118" s="230"/>
      <c r="C118" s="230"/>
      <c r="D118" s="230"/>
      <c r="E118" s="230"/>
      <c r="F118" s="229"/>
      <c r="G118" s="229"/>
    </row>
    <row r="119" spans="1:7" x14ac:dyDescent="0.25">
      <c r="A119" s="229"/>
      <c r="B119" s="230"/>
      <c r="C119" s="230"/>
      <c r="D119" s="230"/>
      <c r="E119" s="230"/>
      <c r="F119" s="229"/>
      <c r="G119" s="229"/>
    </row>
    <row r="120" spans="1:7" x14ac:dyDescent="0.25">
      <c r="B120" s="72"/>
      <c r="C120" s="72"/>
      <c r="D120" s="72"/>
      <c r="E120" s="72"/>
    </row>
  </sheetData>
  <sheetProtection algorithmName="SHA-512" hashValue="4cZ2qGDt6EvaWEdPGcAOLebUrjyjzm3vU2+H/+N89h/mIDo8BwjMUc49PdjaA0NRE6y0kJouRRaLG3W4SzS4Pw==" saltValue="WaMLtXDItqS3MWouJmvvpg==" spinCount="100000" sheet="1" objects="1" scenarios="1"/>
  <protectedRanges>
    <protectedRange sqref="E10 C10:C11" name="Intervalo9"/>
    <protectedRange sqref="D33:D35 D38" name="Intervalo3"/>
    <protectedRange sqref="F19:G28" name="Intervalo1"/>
    <protectedRange sqref="F33:G35 F38:G38" name="Intervalo2"/>
    <protectedRange sqref="D33:D35 D31:E31 E27:E28 E24 E19:E22 E14:E15 G12 C12:E13 E10 C9:C11 D38" name="Intervalo6"/>
    <protectedRange sqref="C9:G9" name="Intervalo8"/>
    <protectedRange algorithmName="SHA-512" hashValue="Qr3ujT/uepIYkJ8m318LrSH1s5gSv/o4sMxbMWLhnCc1lFe860+YCS9IIi7F6UmcIpGAK7IbxmDBm1hxYbixiQ==" saltValue="8BijHTI7hUPM/Fzti9M8aA==" spinCount="100000" sqref="B1:G5 A2:A5" name="Intervalo10"/>
    <protectedRange algorithmName="SHA-512" hashValue="x9FQXBGkMbpmWRNI3k3gmpm38FEH942eoBWhRc1jDsMFSurnAqEmqnXKP0uyZJrz8KQHd1eTMIdx2MlWqEqTag==" saltValue="dhdzXMVhJkSzz8yXd4divg==" spinCount="100000" sqref="A7 F7" name="Intervalo4_1"/>
    <protectedRange sqref="F36:G37 D36:D37" name="Intervalo2_2"/>
    <protectedRange sqref="D43 F43:G43 D46:D55 F46:G55 D57:D62 F57:G62 D81:D86 F81:G86 F64:G79 D64:D79 F91:G97 D91:D96 E53:E56" name="Intervalo2_1"/>
    <protectedRange sqref="F44:G44 D44" name="Intervalo2_1_1"/>
  </protectedRanges>
  <mergeCells count="92">
    <mergeCell ref="E106:F106"/>
    <mergeCell ref="A87:C87"/>
    <mergeCell ref="A89:C90"/>
    <mergeCell ref="D89:G90"/>
    <mergeCell ref="A98:D98"/>
    <mergeCell ref="E101:F101"/>
    <mergeCell ref="A50:A52"/>
    <mergeCell ref="B50:B52"/>
    <mergeCell ref="A53:A55"/>
    <mergeCell ref="B53:B55"/>
    <mergeCell ref="C53:C54"/>
    <mergeCell ref="A48:A49"/>
    <mergeCell ref="B48:B49"/>
    <mergeCell ref="C48:C49"/>
    <mergeCell ref="D48:D49"/>
    <mergeCell ref="E48:E49"/>
    <mergeCell ref="A8:G8"/>
    <mergeCell ref="A18:B18"/>
    <mergeCell ref="B24:C25"/>
    <mergeCell ref="D24:D25"/>
    <mergeCell ref="A40:G40"/>
    <mergeCell ref="F12:F14"/>
    <mergeCell ref="E24:E25"/>
    <mergeCell ref="G15:G18"/>
    <mergeCell ref="A11:A13"/>
    <mergeCell ref="C12:E12"/>
    <mergeCell ref="C13:E13"/>
    <mergeCell ref="D16:D17"/>
    <mergeCell ref="D51:D52"/>
    <mergeCell ref="E51:E52"/>
    <mergeCell ref="D53:D54"/>
    <mergeCell ref="E53:E54"/>
    <mergeCell ref="F51:F52"/>
    <mergeCell ref="G51:G52"/>
    <mergeCell ref="F48:F49"/>
    <mergeCell ref="G48:G49"/>
    <mergeCell ref="F53:F54"/>
    <mergeCell ref="G53:G54"/>
    <mergeCell ref="A1:G5"/>
    <mergeCell ref="B19:C19"/>
    <mergeCell ref="B14:B15"/>
    <mergeCell ref="A21:A22"/>
    <mergeCell ref="B21:C21"/>
    <mergeCell ref="A7:G7"/>
    <mergeCell ref="B11:B12"/>
    <mergeCell ref="C11:G11"/>
    <mergeCell ref="C18:D18"/>
    <mergeCell ref="G12:G14"/>
    <mergeCell ref="D41:F41"/>
    <mergeCell ref="X1:BB1048576"/>
    <mergeCell ref="G30:G31"/>
    <mergeCell ref="C9:G9"/>
    <mergeCell ref="B27:C27"/>
    <mergeCell ref="B28:C28"/>
    <mergeCell ref="A29:D29"/>
    <mergeCell ref="F15:F18"/>
    <mergeCell ref="A6:G6"/>
    <mergeCell ref="E16:E17"/>
    <mergeCell ref="A19:A20"/>
    <mergeCell ref="E10:G10"/>
    <mergeCell ref="D14:D15"/>
    <mergeCell ref="Q1:W1048576"/>
    <mergeCell ref="A23:C23"/>
    <mergeCell ref="A56:B56"/>
    <mergeCell ref="A63:B63"/>
    <mergeCell ref="A64:A66"/>
    <mergeCell ref="B64:B66"/>
    <mergeCell ref="A67:A69"/>
    <mergeCell ref="B67:B69"/>
    <mergeCell ref="A70:A71"/>
    <mergeCell ref="B70:B71"/>
    <mergeCell ref="A76:A78"/>
    <mergeCell ref="B76:B78"/>
    <mergeCell ref="A80:B80"/>
    <mergeCell ref="B22:C22"/>
    <mergeCell ref="A41:C41"/>
    <mergeCell ref="A24:A25"/>
    <mergeCell ref="C51:C52"/>
    <mergeCell ref="A32:C32"/>
    <mergeCell ref="A39:C39"/>
    <mergeCell ref="A42:A43"/>
    <mergeCell ref="B42:B43"/>
    <mergeCell ref="C42:C43"/>
    <mergeCell ref="A45:C45"/>
    <mergeCell ref="A16:C17"/>
    <mergeCell ref="A30:B30"/>
    <mergeCell ref="A31:C31"/>
    <mergeCell ref="A26:C26"/>
    <mergeCell ref="B20:C20"/>
    <mergeCell ref="F45:G45"/>
    <mergeCell ref="A46:A47"/>
    <mergeCell ref="B46:B4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2979-6920-4C46-A16B-07C86985DF56}">
  <sheetPr>
    <tabColor theme="6" tint="-0.499984740745262"/>
  </sheetPr>
  <dimension ref="A1:AG324"/>
  <sheetViews>
    <sheetView topLeftCell="A10" zoomScale="98" zoomScaleNormal="98" workbookViewId="0">
      <selection activeCell="A8" sqref="A8:B8"/>
    </sheetView>
  </sheetViews>
  <sheetFormatPr defaultRowHeight="15" x14ac:dyDescent="0.25"/>
  <cols>
    <col min="1" max="1" width="3.140625" style="80" customWidth="1"/>
    <col min="2" max="2" width="41" style="80" customWidth="1"/>
    <col min="3" max="3" width="21.5703125" style="80" customWidth="1"/>
    <col min="4" max="4" width="14.7109375" style="80" customWidth="1"/>
    <col min="5" max="5" width="13.85546875" style="80" customWidth="1"/>
    <col min="6" max="6" width="40.28515625" style="80" customWidth="1"/>
    <col min="7" max="7" width="13.42578125" style="80" customWidth="1"/>
    <col min="8" max="8" width="10.28515625" style="179" hidden="1" customWidth="1"/>
    <col min="9" max="9" width="14.140625" style="179" hidden="1" customWidth="1"/>
    <col min="10" max="10" width="13.5703125" style="179" hidden="1" customWidth="1"/>
    <col min="11" max="11" width="18" style="179" hidden="1" customWidth="1"/>
    <col min="12" max="12" width="3.85546875" style="179" hidden="1" customWidth="1"/>
    <col min="13" max="13" width="0.140625" style="80" hidden="1" customWidth="1"/>
    <col min="14" max="14" width="9.140625" style="80" hidden="1" customWidth="1"/>
    <col min="15" max="19" width="9.140625" style="221" customWidth="1"/>
    <col min="20" max="33" width="9.140625" style="221"/>
    <col min="34" max="16384" width="9.140625" style="80"/>
  </cols>
  <sheetData>
    <row r="1" spans="1:16" x14ac:dyDescent="0.25">
      <c r="A1" s="395"/>
      <c r="B1" s="396"/>
      <c r="C1" s="396"/>
      <c r="D1" s="396"/>
      <c r="E1" s="396"/>
      <c r="F1" s="396"/>
      <c r="G1" s="397"/>
      <c r="H1" s="79"/>
      <c r="I1" s="79"/>
      <c r="J1" s="79"/>
      <c r="K1" s="79"/>
      <c r="L1" s="79"/>
    </row>
    <row r="2" spans="1:16" x14ac:dyDescent="0.25">
      <c r="A2" s="395"/>
      <c r="B2" s="396"/>
      <c r="C2" s="396"/>
      <c r="D2" s="396"/>
      <c r="E2" s="396"/>
      <c r="F2" s="396"/>
      <c r="G2" s="397"/>
      <c r="H2" s="79"/>
      <c r="I2" s="79"/>
      <c r="J2" s="79"/>
      <c r="K2" s="79"/>
      <c r="L2" s="79"/>
    </row>
    <row r="3" spans="1:16" x14ac:dyDescent="0.25">
      <c r="A3" s="395"/>
      <c r="B3" s="396"/>
      <c r="C3" s="396"/>
      <c r="D3" s="396"/>
      <c r="E3" s="396"/>
      <c r="F3" s="396"/>
      <c r="G3" s="397"/>
      <c r="H3" s="79"/>
      <c r="I3" s="79"/>
      <c r="J3" s="79"/>
      <c r="K3" s="79"/>
      <c r="L3" s="79"/>
    </row>
    <row r="4" spans="1:16" x14ac:dyDescent="0.25">
      <c r="A4" s="395"/>
      <c r="B4" s="396"/>
      <c r="C4" s="396"/>
      <c r="D4" s="396"/>
      <c r="E4" s="396"/>
      <c r="F4" s="396"/>
      <c r="G4" s="397"/>
      <c r="H4" s="79"/>
      <c r="I4" s="79"/>
      <c r="J4" s="79"/>
      <c r="K4" s="79"/>
      <c r="L4" s="79"/>
    </row>
    <row r="5" spans="1:16" ht="15" customHeight="1" thickBot="1" x14ac:dyDescent="0.3">
      <c r="A5" s="395"/>
      <c r="B5" s="396"/>
      <c r="C5" s="396"/>
      <c r="D5" s="396"/>
      <c r="E5" s="396"/>
      <c r="F5" s="396"/>
      <c r="G5" s="397"/>
      <c r="H5" s="81"/>
      <c r="I5" s="81"/>
      <c r="J5" s="81"/>
      <c r="K5" s="81"/>
      <c r="L5" s="81"/>
    </row>
    <row r="6" spans="1:16" ht="27.75" thickBot="1" x14ac:dyDescent="0.55000000000000004">
      <c r="A6" s="398" t="s">
        <v>109</v>
      </c>
      <c r="B6" s="399"/>
      <c r="C6" s="399"/>
      <c r="D6" s="399"/>
      <c r="E6" s="399"/>
      <c r="F6" s="399"/>
      <c r="G6" s="400"/>
      <c r="H6" s="82"/>
      <c r="I6" s="82"/>
      <c r="J6" s="82"/>
      <c r="K6" s="82"/>
      <c r="L6" s="82"/>
      <c r="M6" s="83"/>
      <c r="N6" s="83"/>
      <c r="O6" s="222"/>
    </row>
    <row r="7" spans="1:16" ht="27.75" thickBot="1" x14ac:dyDescent="0.55000000000000004">
      <c r="A7" s="356" t="s">
        <v>151</v>
      </c>
      <c r="B7" s="401"/>
      <c r="C7" s="401"/>
      <c r="D7" s="401"/>
      <c r="E7" s="401"/>
      <c r="F7" s="401"/>
      <c r="G7" s="402"/>
      <c r="H7" s="82"/>
      <c r="I7" s="82"/>
      <c r="J7" s="82"/>
      <c r="K7" s="82"/>
      <c r="L7" s="82"/>
      <c r="M7" s="83"/>
      <c r="N7" s="83"/>
      <c r="O7" s="222"/>
    </row>
    <row r="8" spans="1:16" ht="25.5" thickBot="1" x14ac:dyDescent="0.3">
      <c r="A8" s="403" t="s">
        <v>36</v>
      </c>
      <c r="B8" s="404"/>
      <c r="C8" s="84"/>
      <c r="D8" s="84"/>
      <c r="E8" s="84"/>
      <c r="F8" s="84"/>
      <c r="G8" s="85"/>
      <c r="H8" s="86"/>
      <c r="I8" s="86"/>
      <c r="J8" s="86"/>
      <c r="K8" s="86"/>
      <c r="L8" s="86"/>
      <c r="M8" s="87"/>
    </row>
    <row r="9" spans="1:16" ht="15.75" thickBot="1" x14ac:dyDescent="0.3">
      <c r="A9" s="202">
        <v>1</v>
      </c>
      <c r="B9" s="89" t="s">
        <v>37</v>
      </c>
      <c r="C9" s="392"/>
      <c r="D9" s="393"/>
      <c r="E9" s="405"/>
      <c r="F9" s="393"/>
      <c r="G9" s="394"/>
      <c r="H9" s="90"/>
      <c r="I9" s="90"/>
      <c r="J9" s="90"/>
      <c r="K9" s="90"/>
      <c r="L9" s="90"/>
      <c r="M9" s="91"/>
    </row>
    <row r="10" spans="1:16" ht="15.75" customHeight="1" thickBot="1" x14ac:dyDescent="0.3">
      <c r="A10" s="201">
        <v>2</v>
      </c>
      <c r="B10" s="93" t="s">
        <v>53</v>
      </c>
      <c r="C10" s="94"/>
      <c r="D10" s="95" t="s">
        <v>68</v>
      </c>
      <c r="E10" s="392"/>
      <c r="F10" s="393"/>
      <c r="G10" s="394"/>
      <c r="H10" s="90"/>
      <c r="I10" s="90"/>
      <c r="J10" s="90"/>
      <c r="K10" s="90"/>
      <c r="L10" s="90"/>
      <c r="M10" s="91"/>
    </row>
    <row r="11" spans="1:16" ht="15.75" thickBot="1" x14ac:dyDescent="0.3">
      <c r="A11" s="406">
        <v>3</v>
      </c>
      <c r="B11" s="409" t="s">
        <v>55</v>
      </c>
      <c r="C11" s="392"/>
      <c r="D11" s="393"/>
      <c r="E11" s="393"/>
      <c r="F11" s="393"/>
      <c r="G11" s="394"/>
      <c r="H11" s="90"/>
      <c r="I11" s="90"/>
      <c r="J11" s="90"/>
      <c r="K11" s="90"/>
      <c r="L11" s="90"/>
      <c r="M11" s="91"/>
    </row>
    <row r="12" spans="1:16" ht="15.75" customHeight="1" thickBot="1" x14ac:dyDescent="0.3">
      <c r="A12" s="407"/>
      <c r="B12" s="410"/>
      <c r="C12" s="411"/>
      <c r="D12" s="412"/>
      <c r="E12" s="413"/>
      <c r="F12" s="414" t="s">
        <v>56</v>
      </c>
      <c r="G12" s="417"/>
      <c r="H12" s="96"/>
      <c r="I12" s="96"/>
      <c r="J12" s="96"/>
      <c r="K12" s="96"/>
      <c r="L12" s="96"/>
      <c r="M12" s="91"/>
    </row>
    <row r="13" spans="1:16" ht="15.75" thickBot="1" x14ac:dyDescent="0.3">
      <c r="A13" s="408"/>
      <c r="B13" s="97" t="s">
        <v>54</v>
      </c>
      <c r="C13" s="392"/>
      <c r="D13" s="393"/>
      <c r="E13" s="394"/>
      <c r="F13" s="415"/>
      <c r="G13" s="418"/>
      <c r="H13" s="96"/>
      <c r="I13" s="96"/>
      <c r="J13" s="96"/>
      <c r="K13" s="96"/>
      <c r="L13" s="96"/>
      <c r="M13" s="91"/>
      <c r="N13" s="98"/>
      <c r="O13" s="223"/>
      <c r="P13" s="223"/>
    </row>
    <row r="14" spans="1:16" ht="16.5" customHeight="1" thickBot="1" x14ac:dyDescent="0.3">
      <c r="A14" s="420" t="s">
        <v>38</v>
      </c>
      <c r="B14" s="421"/>
      <c r="C14" s="421"/>
      <c r="D14" s="424"/>
      <c r="E14" s="424" t="s">
        <v>67</v>
      </c>
      <c r="F14" s="416"/>
      <c r="G14" s="419"/>
      <c r="H14" s="96"/>
      <c r="I14" s="96"/>
      <c r="J14" s="96"/>
      <c r="K14" s="96"/>
      <c r="L14" s="96"/>
      <c r="M14" s="99"/>
    </row>
    <row r="15" spans="1:16" ht="20.25" thickBot="1" x14ac:dyDescent="0.45">
      <c r="A15" s="422"/>
      <c r="B15" s="423"/>
      <c r="C15" s="423"/>
      <c r="D15" s="425"/>
      <c r="E15" s="425"/>
      <c r="F15" s="414" t="s">
        <v>19</v>
      </c>
      <c r="G15" s="428" t="s">
        <v>51</v>
      </c>
      <c r="H15" s="96"/>
      <c r="I15" s="192" t="s">
        <v>104</v>
      </c>
      <c r="J15" s="192">
        <f>IF(OR(I17=1,I19=1),1,0)</f>
        <v>0</v>
      </c>
      <c r="K15" s="96"/>
      <c r="L15" s="96"/>
      <c r="M15" s="100"/>
    </row>
    <row r="16" spans="1:16" ht="30.75" customHeight="1" thickBot="1" x14ac:dyDescent="0.3">
      <c r="A16" s="430" t="s">
        <v>0</v>
      </c>
      <c r="B16" s="431"/>
      <c r="C16" s="432"/>
      <c r="D16" s="101" t="s">
        <v>2</v>
      </c>
      <c r="E16" s="102" t="s">
        <v>7</v>
      </c>
      <c r="F16" s="416"/>
      <c r="G16" s="429"/>
      <c r="H16" s="96"/>
      <c r="I16" s="192" t="s">
        <v>105</v>
      </c>
      <c r="J16" s="192">
        <f>IF(OR(I18=1,I20=1),1,0)</f>
        <v>0</v>
      </c>
      <c r="K16" s="96">
        <f>IF(AND(I24=1,J16=1),1,0)</f>
        <v>0</v>
      </c>
      <c r="L16" s="96"/>
      <c r="M16" s="103"/>
    </row>
    <row r="17" spans="1:16" ht="15" customHeight="1" x14ac:dyDescent="0.4">
      <c r="A17" s="433">
        <v>4</v>
      </c>
      <c r="B17" s="435" t="s">
        <v>34</v>
      </c>
      <c r="C17" s="436"/>
      <c r="D17" s="104">
        <v>100</v>
      </c>
      <c r="E17" s="23"/>
      <c r="F17" s="105"/>
      <c r="G17" s="106"/>
      <c r="H17" s="107"/>
      <c r="I17" s="184">
        <f>IF(E17="x",1,0)</f>
        <v>0</v>
      </c>
      <c r="J17" s="193">
        <f>IF(OR(J15=1,K16=1),1,0)</f>
        <v>0</v>
      </c>
      <c r="K17" s="107"/>
      <c r="L17" s="107"/>
      <c r="M17" s="103"/>
    </row>
    <row r="18" spans="1:16" ht="15" customHeight="1" thickBot="1" x14ac:dyDescent="0.45">
      <c r="A18" s="434"/>
      <c r="B18" s="437" t="s">
        <v>39</v>
      </c>
      <c r="C18" s="438"/>
      <c r="D18" s="108">
        <v>80</v>
      </c>
      <c r="E18" s="28"/>
      <c r="F18" s="109"/>
      <c r="G18" s="110"/>
      <c r="H18" s="107"/>
      <c r="I18" s="184">
        <f>IF(E18="x",1,0)</f>
        <v>0</v>
      </c>
      <c r="J18" s="183">
        <f>IF(AND(I22=1,I24=1),1,0)</f>
        <v>0</v>
      </c>
      <c r="K18" s="107"/>
      <c r="L18" s="107"/>
      <c r="M18" s="103"/>
    </row>
    <row r="19" spans="1:16" ht="15" customHeight="1" x14ac:dyDescent="0.4">
      <c r="A19" s="433">
        <v>5</v>
      </c>
      <c r="B19" s="439" t="s">
        <v>35</v>
      </c>
      <c r="C19" s="440"/>
      <c r="D19" s="104">
        <v>75</v>
      </c>
      <c r="E19" s="23"/>
      <c r="F19" s="111"/>
      <c r="G19" s="112"/>
      <c r="H19" s="113"/>
      <c r="I19" s="184">
        <f t="shared" ref="I19:I20" si="0">IF(E19="x",1,0)</f>
        <v>0</v>
      </c>
      <c r="J19" s="190">
        <f>IF(OR(J17=1,J18=1),1,0)</f>
        <v>0</v>
      </c>
      <c r="K19" s="113"/>
      <c r="L19" s="113"/>
      <c r="M19" s="114"/>
    </row>
    <row r="20" spans="1:16" ht="15" customHeight="1" thickBot="1" x14ac:dyDescent="0.45">
      <c r="A20" s="434"/>
      <c r="B20" s="437" t="s">
        <v>40</v>
      </c>
      <c r="C20" s="438"/>
      <c r="D20" s="108">
        <v>50</v>
      </c>
      <c r="E20" s="28"/>
      <c r="F20" s="115"/>
      <c r="G20" s="116"/>
      <c r="H20" s="117"/>
      <c r="I20" s="184">
        <f t="shared" si="0"/>
        <v>0</v>
      </c>
      <c r="J20" s="186">
        <f>IF(J19=0,0,D17*I17+D18*I18+D19*I19+D20*I20+D22*I22+D24*I24)</f>
        <v>0</v>
      </c>
      <c r="K20" s="117"/>
      <c r="L20" s="117"/>
      <c r="M20" s="114"/>
    </row>
    <row r="21" spans="1:16" ht="15" customHeight="1" thickBot="1" x14ac:dyDescent="0.3">
      <c r="A21" s="426" t="s">
        <v>8</v>
      </c>
      <c r="B21" s="427"/>
      <c r="C21" s="427"/>
      <c r="D21" s="118"/>
      <c r="E21" s="102"/>
      <c r="F21" s="119"/>
      <c r="G21" s="120"/>
      <c r="H21" s="121"/>
      <c r="I21" s="186"/>
      <c r="J21" s="129">
        <f>IF(J20&gt;250, 250,J20)</f>
        <v>0</v>
      </c>
      <c r="K21" s="121"/>
      <c r="L21" s="121"/>
      <c r="M21" s="114"/>
    </row>
    <row r="22" spans="1:16" ht="15" customHeight="1" thickBot="1" x14ac:dyDescent="0.45">
      <c r="A22" s="200">
        <v>6</v>
      </c>
      <c r="B22" s="441" t="s">
        <v>17</v>
      </c>
      <c r="C22" s="442"/>
      <c r="D22" s="123">
        <v>40</v>
      </c>
      <c r="E22" s="205"/>
      <c r="F22" s="119"/>
      <c r="G22" s="120"/>
      <c r="H22" s="121"/>
      <c r="I22" s="184">
        <f>IF(E22="x",1,0)</f>
        <v>0</v>
      </c>
      <c r="J22" s="121"/>
      <c r="K22" s="121"/>
      <c r="L22" s="121"/>
      <c r="M22" s="114"/>
    </row>
    <row r="23" spans="1:16" ht="15" customHeight="1" thickBot="1" x14ac:dyDescent="0.3">
      <c r="A23" s="426" t="s">
        <v>66</v>
      </c>
      <c r="B23" s="427"/>
      <c r="C23" s="427"/>
      <c r="D23" s="118"/>
      <c r="E23" s="102"/>
      <c r="F23" s="124"/>
      <c r="G23" s="125"/>
      <c r="H23" s="90"/>
      <c r="I23" s="186"/>
      <c r="J23" s="90"/>
      <c r="K23" s="90"/>
      <c r="L23" s="90"/>
      <c r="M23" s="114"/>
    </row>
    <row r="24" spans="1:16" ht="15" customHeight="1" thickBot="1" x14ac:dyDescent="0.45">
      <c r="A24" s="199">
        <v>7</v>
      </c>
      <c r="B24" s="445" t="s">
        <v>16</v>
      </c>
      <c r="C24" s="446"/>
      <c r="D24" s="123">
        <v>75</v>
      </c>
      <c r="E24" s="205"/>
      <c r="F24" s="203"/>
      <c r="G24" s="204"/>
      <c r="H24" s="90"/>
      <c r="I24" s="184">
        <f>IF(E24="x",1,0)</f>
        <v>0</v>
      </c>
      <c r="J24" s="90"/>
      <c r="K24" s="90"/>
      <c r="L24" s="90"/>
      <c r="M24" s="114"/>
    </row>
    <row r="25" spans="1:16" ht="20.25" thickBot="1" x14ac:dyDescent="0.45">
      <c r="A25" s="447" t="s">
        <v>49</v>
      </c>
      <c r="B25" s="448"/>
      <c r="C25" s="448"/>
      <c r="D25" s="449"/>
      <c r="E25" s="129">
        <f>J21</f>
        <v>0</v>
      </c>
      <c r="F25" s="130"/>
      <c r="G25" s="131"/>
      <c r="H25" s="90"/>
      <c r="I25" s="184"/>
      <c r="J25" s="90"/>
      <c r="K25" s="90"/>
      <c r="L25" s="90"/>
      <c r="M25" s="103"/>
    </row>
    <row r="26" spans="1:16" ht="52.5" customHeight="1" x14ac:dyDescent="0.25">
      <c r="A26" s="450" t="s">
        <v>52</v>
      </c>
      <c r="B26" s="451"/>
      <c r="C26" s="132" t="s">
        <v>57</v>
      </c>
      <c r="D26" s="46" t="s">
        <v>123</v>
      </c>
      <c r="E26" s="133" t="s">
        <v>21</v>
      </c>
      <c r="F26" s="133" t="s">
        <v>22</v>
      </c>
      <c r="G26" s="134"/>
      <c r="H26" s="90"/>
      <c r="I26" s="90"/>
      <c r="J26" s="90"/>
      <c r="K26" s="90"/>
      <c r="L26" s="90"/>
      <c r="M26" s="114"/>
      <c r="O26" s="223"/>
      <c r="P26" s="223"/>
    </row>
    <row r="27" spans="1:16" ht="39" customHeight="1" x14ac:dyDescent="0.25">
      <c r="A27" s="299" t="s">
        <v>146</v>
      </c>
      <c r="B27" s="452"/>
      <c r="C27" s="453"/>
      <c r="D27" s="135"/>
      <c r="E27" s="119"/>
      <c r="F27" s="50" t="str">
        <f>IF(AND(D27&lt;&gt;0,E27&lt;&gt;0),+E27-D27-1,"")</f>
        <v/>
      </c>
      <c r="G27" s="134"/>
      <c r="H27" s="90"/>
      <c r="I27" s="158">
        <f>IF(AND(D27&gt;0,E27&gt;0,J17=1),1,0)</f>
        <v>0</v>
      </c>
      <c r="J27" s="158">
        <f>IF(AND(J18=1,F27&gt;=3),1,0)</f>
        <v>0</v>
      </c>
      <c r="K27" s="90"/>
      <c r="L27" s="90"/>
      <c r="M27" s="114"/>
    </row>
    <row r="28" spans="1:16" ht="144" customHeight="1" x14ac:dyDescent="0.25">
      <c r="A28" s="309" t="s">
        <v>106</v>
      </c>
      <c r="B28" s="310"/>
      <c r="C28" s="311"/>
      <c r="D28" s="136" t="s">
        <v>23</v>
      </c>
      <c r="E28" s="137" t="s">
        <v>24</v>
      </c>
      <c r="F28" s="138" t="s">
        <v>19</v>
      </c>
      <c r="G28" s="139" t="s">
        <v>51</v>
      </c>
      <c r="H28" s="140"/>
      <c r="I28" s="158" t="b">
        <f>IF(I27=1,D29*16+D30*8+D31*5+D32*16+D33*8+D34*5)</f>
        <v>0</v>
      </c>
      <c r="J28" s="158" t="b">
        <f>IF(J27=1,D29*16+D30*8+D31*5+D32*16+D33*8+D34*5)</f>
        <v>0</v>
      </c>
      <c r="K28" s="140"/>
      <c r="L28" s="140"/>
      <c r="M28" s="141"/>
    </row>
    <row r="29" spans="1:16" ht="34.5" customHeight="1" x14ac:dyDescent="0.25">
      <c r="A29" s="142">
        <v>8</v>
      </c>
      <c r="B29" s="143" t="s">
        <v>58</v>
      </c>
      <c r="C29" s="57" t="s">
        <v>120</v>
      </c>
      <c r="D29" s="144"/>
      <c r="E29" s="145">
        <f>D29*16</f>
        <v>0</v>
      </c>
      <c r="F29" s="119"/>
      <c r="G29" s="146"/>
      <c r="H29" s="140"/>
      <c r="I29" s="96">
        <f>IF(I28&gt;250,250,I28)</f>
        <v>250</v>
      </c>
      <c r="J29" s="96">
        <f>IF(J28&gt;250,250,J28)</f>
        <v>250</v>
      </c>
      <c r="K29" s="140"/>
      <c r="L29" s="140"/>
    </row>
    <row r="30" spans="1:16" ht="36" customHeight="1" x14ac:dyDescent="0.25">
      <c r="A30" s="215">
        <v>9</v>
      </c>
      <c r="B30" s="148" t="s">
        <v>78</v>
      </c>
      <c r="C30" s="76" t="s">
        <v>112</v>
      </c>
      <c r="D30" s="150"/>
      <c r="E30" s="145">
        <f>D30*8</f>
        <v>0</v>
      </c>
      <c r="F30" s="151"/>
      <c r="G30" s="152"/>
      <c r="H30" s="96"/>
      <c r="I30" s="194">
        <f>IF(SUM(D29:D34)&gt;F27,"SOBREPOSIÇÃO DE ANOS DE EXPERIÊNCIA",I31)</f>
        <v>250</v>
      </c>
      <c r="J30" s="194" t="str">
        <f>IF(SUM(D29:D34)&gt;F27,"SOBREPOSIÇÃO DE ANOS DE EXPERIÊNCIA",J31)</f>
        <v>TEMPO DE EXPERIÊNCIA INSUFICIENTE</v>
      </c>
      <c r="K30" s="96"/>
      <c r="L30" s="96"/>
    </row>
    <row r="31" spans="1:16" ht="34.5" customHeight="1" x14ac:dyDescent="0.25">
      <c r="A31" s="215">
        <v>10</v>
      </c>
      <c r="B31" s="148" t="s">
        <v>83</v>
      </c>
      <c r="C31" s="76" t="s">
        <v>113</v>
      </c>
      <c r="D31" s="150"/>
      <c r="E31" s="145">
        <f>D31*5</f>
        <v>0</v>
      </c>
      <c r="F31" s="151"/>
      <c r="G31" s="152"/>
      <c r="H31" s="96"/>
      <c r="I31" s="206">
        <f>I29</f>
        <v>250</v>
      </c>
      <c r="J31" s="206" t="str">
        <f>IF(SUM(D29:D34)&lt;3,"TEMPO DE EXPERIÊNCIA INSUFICIENTE",J29)</f>
        <v>TEMPO DE EXPERIÊNCIA INSUFICIENTE</v>
      </c>
      <c r="K31" s="96"/>
      <c r="L31" s="96"/>
    </row>
    <row r="32" spans="1:16" ht="25.5" x14ac:dyDescent="0.25">
      <c r="A32" s="215">
        <v>11</v>
      </c>
      <c r="B32" s="216" t="s">
        <v>115</v>
      </c>
      <c r="C32" s="76" t="s">
        <v>120</v>
      </c>
      <c r="D32" s="150"/>
      <c r="E32" s="145">
        <f>D32*16</f>
        <v>0</v>
      </c>
      <c r="F32" s="212"/>
      <c r="G32" s="125"/>
      <c r="H32" s="90"/>
      <c r="I32" s="90"/>
      <c r="J32" s="90"/>
      <c r="K32" s="90"/>
      <c r="L32" s="90"/>
    </row>
    <row r="33" spans="1:33" ht="37.5" customHeight="1" x14ac:dyDescent="0.25">
      <c r="A33" s="215">
        <v>12</v>
      </c>
      <c r="B33" s="217" t="s">
        <v>20</v>
      </c>
      <c r="C33" s="76" t="s">
        <v>112</v>
      </c>
      <c r="D33" s="150"/>
      <c r="E33" s="145">
        <f>D33*8</f>
        <v>0</v>
      </c>
      <c r="F33" s="212"/>
      <c r="G33" s="125"/>
      <c r="H33" s="90"/>
      <c r="I33" s="90"/>
      <c r="J33" s="90"/>
      <c r="K33" s="90"/>
      <c r="L33" s="90"/>
      <c r="N33" s="156"/>
      <c r="O33" s="224"/>
      <c r="P33" s="224"/>
    </row>
    <row r="34" spans="1:33" x14ac:dyDescent="0.25">
      <c r="A34" s="198">
        <v>13</v>
      </c>
      <c r="B34" s="219" t="s">
        <v>119</v>
      </c>
      <c r="C34" s="76" t="s">
        <v>144</v>
      </c>
      <c r="D34" s="150"/>
      <c r="E34" s="145">
        <f>D34*0.5</f>
        <v>0</v>
      </c>
      <c r="F34" s="196"/>
      <c r="G34" s="125"/>
      <c r="H34" s="90"/>
      <c r="I34" s="90"/>
      <c r="J34" s="90"/>
      <c r="K34" s="90"/>
      <c r="L34" s="90"/>
    </row>
    <row r="35" spans="1:33" ht="38.25" customHeight="1" x14ac:dyDescent="0.25">
      <c r="A35" s="198"/>
      <c r="B35" s="218"/>
      <c r="C35" s="149"/>
      <c r="D35" s="154" t="s">
        <v>50</v>
      </c>
      <c r="E35" s="195" t="str">
        <f>IF(I27=1,I30,IF(J27=1,J30,"NÃO ATENDE A NENHUMA CONDIÇÃO DO EDITAL"))</f>
        <v>NÃO ATENDE A NENHUMA CONDIÇÃO DO EDITAL</v>
      </c>
      <c r="F35" s="155"/>
      <c r="G35" s="134"/>
      <c r="H35" s="90"/>
      <c r="I35" s="90"/>
      <c r="J35" s="90"/>
      <c r="K35" s="90"/>
      <c r="L35" s="90"/>
    </row>
    <row r="36" spans="1:33" ht="37.5" customHeight="1" x14ac:dyDescent="0.25">
      <c r="A36" s="508"/>
      <c r="B36" s="509"/>
      <c r="C36" s="510"/>
      <c r="D36" s="509"/>
      <c r="E36" s="509"/>
      <c r="F36" s="155"/>
      <c r="G36" s="511"/>
      <c r="H36" s="90"/>
      <c r="I36" s="158"/>
      <c r="J36" s="90"/>
      <c r="K36" s="90"/>
      <c r="L36" s="90"/>
    </row>
    <row r="37" spans="1:33" ht="45" customHeight="1" thickBot="1" x14ac:dyDescent="0.3">
      <c r="A37" s="306" t="s">
        <v>117</v>
      </c>
      <c r="B37" s="454"/>
      <c r="C37" s="455"/>
      <c r="D37" s="500" t="s">
        <v>124</v>
      </c>
      <c r="E37" s="501"/>
      <c r="F37" s="502"/>
      <c r="G37" s="134"/>
      <c r="H37" s="90"/>
      <c r="I37" s="158"/>
      <c r="J37" s="90"/>
      <c r="K37" s="90"/>
      <c r="L37" s="90"/>
      <c r="AC37" s="80"/>
      <c r="AD37" s="80"/>
      <c r="AE37" s="80"/>
      <c r="AF37" s="80"/>
      <c r="AG37" s="80"/>
    </row>
    <row r="38" spans="1:33" ht="62.25" customHeight="1" x14ac:dyDescent="0.25">
      <c r="A38" s="456">
        <v>13</v>
      </c>
      <c r="B38" s="316" t="s">
        <v>116</v>
      </c>
      <c r="C38" s="458" t="s">
        <v>77</v>
      </c>
      <c r="D38" s="236" t="s">
        <v>4</v>
      </c>
      <c r="E38" s="248" t="s">
        <v>3</v>
      </c>
      <c r="F38" s="242" t="s">
        <v>19</v>
      </c>
      <c r="G38" s="157" t="s">
        <v>51</v>
      </c>
      <c r="H38" s="96"/>
      <c r="I38" s="159"/>
      <c r="J38" s="96"/>
      <c r="K38" s="96"/>
      <c r="L38" s="96"/>
      <c r="AC38" s="80"/>
      <c r="AD38" s="80"/>
      <c r="AE38" s="80"/>
      <c r="AF38" s="80"/>
      <c r="AG38" s="80"/>
    </row>
    <row r="39" spans="1:33" ht="64.5" customHeight="1" x14ac:dyDescent="0.25">
      <c r="A39" s="443"/>
      <c r="B39" s="457"/>
      <c r="C39" s="459"/>
      <c r="D39" s="237"/>
      <c r="E39" s="249">
        <f>IF(D39/8&gt;9,10,D39/8)</f>
        <v>0</v>
      </c>
      <c r="F39" s="243"/>
      <c r="G39" s="125"/>
      <c r="H39" s="159"/>
      <c r="I39" s="90"/>
      <c r="J39" s="159"/>
      <c r="K39" s="159"/>
      <c r="L39" s="159"/>
      <c r="AC39" s="80"/>
      <c r="AD39" s="80"/>
      <c r="AE39" s="80"/>
      <c r="AF39" s="80"/>
      <c r="AG39" s="80"/>
    </row>
    <row r="40" spans="1:33" ht="33.75" x14ac:dyDescent="0.25">
      <c r="A40" s="213">
        <v>14</v>
      </c>
      <c r="B40" s="211" t="s">
        <v>145</v>
      </c>
      <c r="C40" s="214" t="s">
        <v>121</v>
      </c>
      <c r="D40" s="238"/>
      <c r="E40" s="250">
        <f>IF(D40&gt;100,50,IF(D40&gt;=4,0.5*D40,0))</f>
        <v>0</v>
      </c>
      <c r="F40" s="244"/>
      <c r="G40" s="210"/>
      <c r="H40" s="90"/>
      <c r="I40" s="90"/>
      <c r="J40" s="90"/>
      <c r="K40" s="90"/>
      <c r="L40" s="90"/>
      <c r="AC40" s="80"/>
      <c r="AD40" s="80"/>
      <c r="AE40" s="80"/>
      <c r="AF40" s="80"/>
      <c r="AG40" s="80"/>
    </row>
    <row r="41" spans="1:33" x14ac:dyDescent="0.25">
      <c r="A41" s="496"/>
      <c r="B41" s="497"/>
      <c r="C41" s="498"/>
      <c r="D41" s="239" t="s">
        <v>25</v>
      </c>
      <c r="E41" s="251" t="s">
        <v>3</v>
      </c>
      <c r="F41" s="497"/>
      <c r="G41" s="506"/>
      <c r="H41" s="90"/>
      <c r="I41" s="161"/>
      <c r="J41" s="90"/>
      <c r="K41" s="90"/>
      <c r="L41" s="90"/>
      <c r="AC41" s="80"/>
      <c r="AD41" s="80"/>
      <c r="AE41" s="80"/>
      <c r="AF41" s="80"/>
      <c r="AG41" s="80"/>
    </row>
    <row r="42" spans="1:33" ht="18.75" customHeight="1" x14ac:dyDescent="0.25">
      <c r="A42" s="443">
        <v>15</v>
      </c>
      <c r="B42" s="444" t="s">
        <v>79</v>
      </c>
      <c r="C42" s="293" t="s">
        <v>69</v>
      </c>
      <c r="D42" s="240"/>
      <c r="E42" s="252">
        <f>D42*5</f>
        <v>0</v>
      </c>
      <c r="F42" s="243"/>
      <c r="G42" s="125"/>
      <c r="H42" s="90"/>
      <c r="I42" s="90"/>
      <c r="J42" s="90"/>
      <c r="K42" s="90"/>
      <c r="L42" s="90"/>
      <c r="AC42" s="80"/>
      <c r="AD42" s="80"/>
      <c r="AE42" s="80"/>
      <c r="AF42" s="80"/>
      <c r="AG42" s="80"/>
    </row>
    <row r="43" spans="1:33" ht="28.5" customHeight="1" x14ac:dyDescent="0.25">
      <c r="A43" s="443"/>
      <c r="B43" s="444"/>
      <c r="C43" s="293" t="s">
        <v>70</v>
      </c>
      <c r="D43" s="240"/>
      <c r="E43" s="252">
        <f>IF(D43&gt;4,10,D43*2.5)</f>
        <v>0</v>
      </c>
      <c r="F43" s="243"/>
      <c r="G43" s="125"/>
      <c r="H43" s="90"/>
      <c r="I43" s="90"/>
      <c r="J43" s="90"/>
      <c r="K43" s="90"/>
      <c r="L43" s="90"/>
      <c r="AC43" s="80"/>
      <c r="AD43" s="80"/>
      <c r="AE43" s="80"/>
      <c r="AF43" s="80"/>
      <c r="AG43" s="80"/>
    </row>
    <row r="44" spans="1:33" ht="56.25" customHeight="1" x14ac:dyDescent="0.25">
      <c r="A44" s="443">
        <v>16</v>
      </c>
      <c r="B44" s="457" t="s">
        <v>80</v>
      </c>
      <c r="C44" s="466" t="s">
        <v>71</v>
      </c>
      <c r="D44" s="482"/>
      <c r="E44" s="484">
        <f>IF(D44&gt;4,20,D44*2.5)</f>
        <v>0</v>
      </c>
      <c r="F44" s="480"/>
      <c r="G44" s="464"/>
      <c r="H44" s="90"/>
      <c r="I44" s="90"/>
      <c r="J44" s="90"/>
      <c r="K44" s="90"/>
      <c r="L44" s="90"/>
      <c r="AC44" s="80"/>
      <c r="AD44" s="80"/>
      <c r="AE44" s="80"/>
      <c r="AF44" s="80"/>
      <c r="AG44" s="80"/>
    </row>
    <row r="45" spans="1:33" x14ac:dyDescent="0.25">
      <c r="A45" s="443"/>
      <c r="B45" s="457"/>
      <c r="C45" s="466"/>
      <c r="D45" s="483"/>
      <c r="E45" s="485"/>
      <c r="F45" s="481"/>
      <c r="G45" s="465"/>
      <c r="H45" s="90"/>
      <c r="I45" s="90"/>
      <c r="J45" s="90"/>
      <c r="K45" s="90"/>
      <c r="L45" s="90"/>
      <c r="AC45" s="80"/>
      <c r="AD45" s="80"/>
      <c r="AE45" s="80"/>
      <c r="AF45" s="80"/>
      <c r="AG45" s="80"/>
    </row>
    <row r="46" spans="1:33" ht="38.25" customHeight="1" x14ac:dyDescent="0.25">
      <c r="A46" s="443">
        <v>17</v>
      </c>
      <c r="B46" s="457" t="s">
        <v>81</v>
      </c>
      <c r="C46" s="211" t="s">
        <v>143</v>
      </c>
      <c r="D46" s="240"/>
      <c r="E46" s="252">
        <f>IF(D46&gt;5,25,D46*5)</f>
        <v>0</v>
      </c>
      <c r="F46" s="243"/>
      <c r="G46" s="125"/>
      <c r="H46" s="90"/>
      <c r="I46" s="90"/>
      <c r="J46" s="90"/>
      <c r="K46" s="90"/>
      <c r="L46" s="90"/>
      <c r="AC46" s="80"/>
      <c r="AD46" s="80"/>
      <c r="AE46" s="80"/>
      <c r="AF46" s="80"/>
      <c r="AG46" s="80"/>
    </row>
    <row r="47" spans="1:33" ht="53.25" customHeight="1" x14ac:dyDescent="0.25">
      <c r="A47" s="443"/>
      <c r="B47" s="457"/>
      <c r="C47" s="466" t="s">
        <v>76</v>
      </c>
      <c r="D47" s="482"/>
      <c r="E47" s="484">
        <f>IF(D47&gt;5,12.5,D47*2.5)</f>
        <v>0</v>
      </c>
      <c r="F47" s="480"/>
      <c r="G47" s="464"/>
      <c r="H47" s="90"/>
      <c r="I47" s="90"/>
      <c r="J47" s="90"/>
      <c r="K47" s="90"/>
      <c r="L47" s="90"/>
      <c r="AC47" s="80"/>
      <c r="AD47" s="80"/>
      <c r="AE47" s="80"/>
      <c r="AF47" s="80"/>
      <c r="AG47" s="80"/>
    </row>
    <row r="48" spans="1:33" x14ac:dyDescent="0.25">
      <c r="A48" s="443"/>
      <c r="B48" s="457"/>
      <c r="C48" s="466"/>
      <c r="D48" s="483"/>
      <c r="E48" s="485"/>
      <c r="F48" s="481"/>
      <c r="G48" s="465"/>
      <c r="H48" s="90"/>
      <c r="I48" s="90"/>
      <c r="J48" s="90"/>
      <c r="K48" s="90"/>
      <c r="L48" s="90"/>
      <c r="AC48" s="80"/>
      <c r="AD48" s="80"/>
      <c r="AE48" s="80"/>
      <c r="AF48" s="80"/>
      <c r="AG48" s="80"/>
    </row>
    <row r="49" spans="1:33" ht="55.5" customHeight="1" x14ac:dyDescent="0.25">
      <c r="A49" s="443">
        <v>18</v>
      </c>
      <c r="B49" s="457" t="s">
        <v>82</v>
      </c>
      <c r="C49" s="507" t="s">
        <v>147</v>
      </c>
      <c r="D49" s="482"/>
      <c r="E49" s="484">
        <f>IF(D49&gt;5,25,D49*2)</f>
        <v>0</v>
      </c>
      <c r="F49" s="480"/>
      <c r="G49" s="464"/>
      <c r="H49" s="90"/>
      <c r="I49" s="96"/>
      <c r="J49" s="90"/>
      <c r="K49" s="90"/>
      <c r="L49" s="90"/>
      <c r="AC49" s="80"/>
      <c r="AD49" s="80"/>
      <c r="AE49" s="80"/>
      <c r="AF49" s="80"/>
      <c r="AG49" s="80"/>
    </row>
    <row r="50" spans="1:33" ht="62.25" customHeight="1" x14ac:dyDescent="0.25">
      <c r="A50" s="443"/>
      <c r="B50" s="457"/>
      <c r="C50" s="466"/>
      <c r="D50" s="483"/>
      <c r="E50" s="485"/>
      <c r="F50" s="481"/>
      <c r="G50" s="465"/>
      <c r="H50" s="96"/>
      <c r="I50" s="90"/>
      <c r="J50" s="96"/>
      <c r="K50" s="96"/>
      <c r="L50" s="96"/>
      <c r="AC50" s="80"/>
      <c r="AD50" s="80"/>
      <c r="AE50" s="80"/>
      <c r="AF50" s="80"/>
      <c r="AG50" s="80"/>
    </row>
    <row r="51" spans="1:33" ht="37.5" customHeight="1" thickBot="1" x14ac:dyDescent="0.3">
      <c r="A51" s="467"/>
      <c r="B51" s="468"/>
      <c r="C51" s="211" t="s">
        <v>148</v>
      </c>
      <c r="D51" s="240"/>
      <c r="E51" s="252">
        <f>IF(D51&gt;5,12.5,D51*1)</f>
        <v>0</v>
      </c>
      <c r="F51" s="243"/>
      <c r="G51" s="125"/>
      <c r="H51" s="90"/>
      <c r="I51" s="96"/>
      <c r="J51" s="90"/>
      <c r="K51" s="90"/>
      <c r="L51" s="90"/>
      <c r="AC51" s="80"/>
      <c r="AD51" s="80"/>
      <c r="AE51" s="80"/>
      <c r="AF51" s="80"/>
      <c r="AG51" s="80"/>
    </row>
    <row r="52" spans="1:33" ht="30" customHeight="1" thickBot="1" x14ac:dyDescent="0.3">
      <c r="A52" s="469" t="s">
        <v>84</v>
      </c>
      <c r="B52" s="470"/>
      <c r="C52" s="294" t="s">
        <v>5</v>
      </c>
      <c r="D52" s="239" t="s">
        <v>6</v>
      </c>
      <c r="E52" s="287"/>
      <c r="F52" s="245" t="s">
        <v>19</v>
      </c>
      <c r="G52" s="163" t="s">
        <v>51</v>
      </c>
      <c r="H52" s="96"/>
      <c r="I52" s="90"/>
      <c r="J52" s="96"/>
      <c r="K52" s="96"/>
      <c r="L52" s="96"/>
      <c r="AC52" s="80"/>
      <c r="AD52" s="80"/>
      <c r="AE52" s="80"/>
      <c r="AF52" s="80"/>
      <c r="AG52" s="80"/>
    </row>
    <row r="53" spans="1:33" ht="15" customHeight="1" x14ac:dyDescent="0.25">
      <c r="A53" s="290">
        <v>19</v>
      </c>
      <c r="B53" s="165" t="s">
        <v>9</v>
      </c>
      <c r="C53" s="166" t="s">
        <v>26</v>
      </c>
      <c r="D53" s="240"/>
      <c r="E53" s="252">
        <f>IF(D53&gt;5,25,D53*5)</f>
        <v>0</v>
      </c>
      <c r="F53" s="243"/>
      <c r="G53" s="125"/>
      <c r="H53" s="90"/>
      <c r="I53" s="90"/>
      <c r="J53" s="90"/>
      <c r="K53" s="90"/>
      <c r="L53" s="90"/>
      <c r="AC53" s="80"/>
      <c r="AD53" s="80"/>
      <c r="AE53" s="80"/>
      <c r="AF53" s="80"/>
      <c r="AG53" s="80"/>
    </row>
    <row r="54" spans="1:33" ht="15" customHeight="1" x14ac:dyDescent="0.25">
      <c r="A54" s="288">
        <v>20</v>
      </c>
      <c r="B54" s="167" t="s">
        <v>10</v>
      </c>
      <c r="C54" s="71" t="s">
        <v>28</v>
      </c>
      <c r="D54" s="240"/>
      <c r="E54" s="252">
        <f>IF(D54&gt;5,10,D54*2)</f>
        <v>0</v>
      </c>
      <c r="F54" s="246"/>
      <c r="G54" s="152"/>
      <c r="H54" s="90"/>
      <c r="I54" s="90"/>
      <c r="J54" s="90"/>
      <c r="K54" s="90"/>
      <c r="L54" s="90"/>
      <c r="AC54" s="80"/>
      <c r="AD54" s="80"/>
      <c r="AE54" s="80"/>
      <c r="AF54" s="80"/>
      <c r="AG54" s="80"/>
    </row>
    <row r="55" spans="1:33" ht="15" customHeight="1" x14ac:dyDescent="0.25">
      <c r="A55" s="288">
        <v>21</v>
      </c>
      <c r="B55" s="167" t="s">
        <v>11</v>
      </c>
      <c r="C55" s="71" t="s">
        <v>149</v>
      </c>
      <c r="D55" s="240"/>
      <c r="E55" s="252">
        <f>IF(D55&gt;5,10,D55*4)</f>
        <v>0</v>
      </c>
      <c r="F55" s="243"/>
      <c r="G55" s="125"/>
      <c r="H55" s="90"/>
      <c r="I55" s="90"/>
      <c r="J55" s="90"/>
      <c r="K55" s="90"/>
      <c r="L55" s="90"/>
      <c r="AC55" s="80"/>
      <c r="AD55" s="80"/>
      <c r="AE55" s="80"/>
      <c r="AF55" s="80"/>
      <c r="AG55" s="80"/>
    </row>
    <row r="56" spans="1:33" ht="15" customHeight="1" x14ac:dyDescent="0.25">
      <c r="A56" s="288">
        <v>22</v>
      </c>
      <c r="B56" s="167" t="s">
        <v>12</v>
      </c>
      <c r="C56" s="166" t="s">
        <v>28</v>
      </c>
      <c r="D56" s="240"/>
      <c r="E56" s="252">
        <f>IF(D56&gt;5,10,D56*2)</f>
        <v>0</v>
      </c>
      <c r="F56" s="243"/>
      <c r="G56" s="125"/>
      <c r="H56" s="90"/>
      <c r="I56" s="96"/>
      <c r="J56" s="90"/>
      <c r="K56" s="90"/>
      <c r="L56" s="90"/>
      <c r="AC56" s="80"/>
      <c r="AD56" s="80"/>
      <c r="AE56" s="80"/>
      <c r="AF56" s="80"/>
      <c r="AG56" s="80"/>
    </row>
    <row r="57" spans="1:33" ht="56.25" customHeight="1" x14ac:dyDescent="0.25">
      <c r="A57" s="288">
        <v>23</v>
      </c>
      <c r="B57" s="167" t="s">
        <v>13</v>
      </c>
      <c r="C57" s="166" t="s">
        <v>27</v>
      </c>
      <c r="D57" s="240"/>
      <c r="E57" s="252">
        <f>IF(D57&gt;5,5,D57*1)</f>
        <v>0</v>
      </c>
      <c r="F57" s="243"/>
      <c r="G57" s="125"/>
      <c r="H57" s="96"/>
      <c r="I57" s="90"/>
      <c r="J57" s="96"/>
      <c r="K57" s="96"/>
      <c r="L57" s="96"/>
      <c r="AC57" s="80"/>
      <c r="AD57" s="80"/>
      <c r="AE57" s="80"/>
      <c r="AF57" s="80"/>
      <c r="AG57" s="80"/>
    </row>
    <row r="58" spans="1:33" ht="39.950000000000003" customHeight="1" thickBot="1" x14ac:dyDescent="0.3">
      <c r="A58" s="291">
        <v>24</v>
      </c>
      <c r="B58" s="169" t="s">
        <v>1</v>
      </c>
      <c r="C58" s="166" t="s">
        <v>14</v>
      </c>
      <c r="D58" s="240"/>
      <c r="E58" s="252">
        <f>IF(D58&gt;5,2.5,D58*0.5)</f>
        <v>0</v>
      </c>
      <c r="F58" s="243"/>
      <c r="G58" s="125"/>
      <c r="H58" s="90"/>
      <c r="I58" s="96"/>
      <c r="J58" s="90"/>
      <c r="K58" s="90"/>
      <c r="L58" s="90"/>
      <c r="AC58" s="80"/>
      <c r="AD58" s="80"/>
      <c r="AE58" s="80"/>
      <c r="AF58" s="80"/>
      <c r="AG58" s="80"/>
    </row>
    <row r="59" spans="1:33" ht="39.950000000000003" customHeight="1" thickBot="1" x14ac:dyDescent="0.3">
      <c r="A59" s="471" t="s">
        <v>85</v>
      </c>
      <c r="B59" s="472"/>
      <c r="C59" s="294" t="s">
        <v>5</v>
      </c>
      <c r="D59" s="239" t="s">
        <v>6</v>
      </c>
      <c r="E59" s="253" t="s">
        <v>3</v>
      </c>
      <c r="F59" s="245" t="s">
        <v>19</v>
      </c>
      <c r="G59" s="163" t="s">
        <v>51</v>
      </c>
      <c r="H59" s="96"/>
      <c r="I59" s="90"/>
      <c r="J59" s="96"/>
      <c r="K59" s="96"/>
      <c r="L59" s="96"/>
      <c r="AC59" s="80"/>
      <c r="AD59" s="80"/>
      <c r="AE59" s="80"/>
      <c r="AF59" s="80"/>
      <c r="AG59" s="80"/>
    </row>
    <row r="60" spans="1:33" ht="39.950000000000003" customHeight="1" x14ac:dyDescent="0.25">
      <c r="A60" s="473">
        <v>25</v>
      </c>
      <c r="B60" s="315" t="s">
        <v>126</v>
      </c>
      <c r="C60" s="149" t="s">
        <v>59</v>
      </c>
      <c r="D60" s="240"/>
      <c r="E60" s="252">
        <f>D60*2.5</f>
        <v>0</v>
      </c>
      <c r="F60" s="243"/>
      <c r="G60" s="125"/>
      <c r="H60" s="96"/>
      <c r="I60" s="90"/>
      <c r="J60" s="96"/>
      <c r="K60" s="96"/>
      <c r="L60" s="96"/>
      <c r="AC60" s="80"/>
      <c r="AD60" s="80"/>
      <c r="AE60" s="80"/>
      <c r="AF60" s="80"/>
      <c r="AG60" s="80"/>
    </row>
    <row r="61" spans="1:33" ht="39.950000000000003" customHeight="1" x14ac:dyDescent="0.25">
      <c r="A61" s="473"/>
      <c r="B61" s="474"/>
      <c r="C61" s="149" t="s">
        <v>61</v>
      </c>
      <c r="D61" s="240"/>
      <c r="E61" s="252">
        <f>D61*2</f>
        <v>0</v>
      </c>
      <c r="F61" s="246"/>
      <c r="G61" s="152"/>
      <c r="H61" s="96"/>
      <c r="I61" s="90"/>
      <c r="J61" s="96"/>
      <c r="K61" s="96"/>
      <c r="L61" s="96"/>
      <c r="AC61" s="80"/>
      <c r="AD61" s="80"/>
      <c r="AE61" s="80"/>
      <c r="AF61" s="80"/>
      <c r="AG61" s="80"/>
    </row>
    <row r="62" spans="1:33" ht="39.950000000000003" customHeight="1" x14ac:dyDescent="0.25">
      <c r="A62" s="456"/>
      <c r="B62" s="475"/>
      <c r="C62" s="149" t="s">
        <v>60</v>
      </c>
      <c r="D62" s="240"/>
      <c r="E62" s="252">
        <f>D62*2.5</f>
        <v>0</v>
      </c>
      <c r="F62" s="243"/>
      <c r="G62" s="125"/>
      <c r="H62" s="96"/>
      <c r="I62" s="90"/>
      <c r="J62" s="96"/>
      <c r="K62" s="96"/>
      <c r="L62" s="96"/>
      <c r="AC62" s="80"/>
      <c r="AD62" s="80"/>
      <c r="AE62" s="80"/>
      <c r="AF62" s="80"/>
      <c r="AG62" s="80"/>
    </row>
    <row r="63" spans="1:33" ht="55.5" customHeight="1" x14ac:dyDescent="0.25">
      <c r="A63" s="473">
        <v>26</v>
      </c>
      <c r="B63" s="474" t="s">
        <v>86</v>
      </c>
      <c r="C63" s="76" t="s">
        <v>127</v>
      </c>
      <c r="D63" s="240"/>
      <c r="E63" s="252">
        <f>D63*1.5</f>
        <v>0</v>
      </c>
      <c r="F63" s="243"/>
      <c r="G63" s="125"/>
      <c r="H63" s="90"/>
      <c r="I63" s="90"/>
      <c r="J63" s="90"/>
      <c r="K63" s="90"/>
      <c r="L63" s="90"/>
      <c r="AC63" s="80"/>
      <c r="AD63" s="80"/>
      <c r="AE63" s="80"/>
      <c r="AF63" s="80"/>
      <c r="AG63" s="80"/>
    </row>
    <row r="64" spans="1:33" ht="39.950000000000003" customHeight="1" x14ac:dyDescent="0.25">
      <c r="A64" s="473"/>
      <c r="B64" s="474"/>
      <c r="C64" s="76" t="s">
        <v>128</v>
      </c>
      <c r="D64" s="240"/>
      <c r="E64" s="252">
        <f>D64*1</f>
        <v>0</v>
      </c>
      <c r="F64" s="246"/>
      <c r="G64" s="152"/>
      <c r="H64" s="90"/>
      <c r="I64" s="90"/>
      <c r="J64" s="90"/>
      <c r="K64" s="90"/>
      <c r="L64" s="90"/>
      <c r="AC64" s="80"/>
      <c r="AD64" s="80"/>
      <c r="AE64" s="80"/>
      <c r="AF64" s="80"/>
      <c r="AG64" s="80"/>
    </row>
    <row r="65" spans="1:33" ht="54.75" customHeight="1" x14ac:dyDescent="0.25">
      <c r="A65" s="456"/>
      <c r="B65" s="475"/>
      <c r="C65" s="76" t="s">
        <v>129</v>
      </c>
      <c r="D65" s="240"/>
      <c r="E65" s="252">
        <f>D65*1.5</f>
        <v>0</v>
      </c>
      <c r="F65" s="243"/>
      <c r="G65" s="125"/>
      <c r="H65" s="90"/>
      <c r="I65" s="90"/>
      <c r="J65" s="90"/>
      <c r="K65" s="90"/>
      <c r="L65" s="90"/>
      <c r="AC65" s="80"/>
      <c r="AD65" s="80"/>
      <c r="AE65" s="80"/>
      <c r="AF65" s="80"/>
      <c r="AG65" s="80"/>
    </row>
    <row r="66" spans="1:33" ht="25.5" x14ac:dyDescent="0.25">
      <c r="A66" s="443">
        <v>27</v>
      </c>
      <c r="B66" s="444" t="s">
        <v>87</v>
      </c>
      <c r="C66" s="149" t="s">
        <v>62</v>
      </c>
      <c r="D66" s="240"/>
      <c r="E66" s="252">
        <f>D66*1</f>
        <v>0</v>
      </c>
      <c r="F66" s="243"/>
      <c r="G66" s="125"/>
      <c r="H66" s="90"/>
      <c r="I66" s="90"/>
      <c r="J66" s="90"/>
      <c r="K66" s="90"/>
      <c r="L66" s="90"/>
      <c r="AC66" s="80"/>
      <c r="AD66" s="80"/>
      <c r="AE66" s="80"/>
      <c r="AF66" s="80"/>
      <c r="AG66" s="80"/>
    </row>
    <row r="67" spans="1:33" ht="38.25" x14ac:dyDescent="0.25">
      <c r="A67" s="443"/>
      <c r="B67" s="444"/>
      <c r="C67" s="149" t="s">
        <v>63</v>
      </c>
      <c r="D67" s="240"/>
      <c r="E67" s="252">
        <f>D67*1</f>
        <v>0</v>
      </c>
      <c r="F67" s="243"/>
      <c r="G67" s="125"/>
      <c r="H67" s="90"/>
      <c r="I67" s="90"/>
      <c r="J67" s="90"/>
      <c r="K67" s="90"/>
      <c r="L67" s="90"/>
      <c r="AC67" s="80"/>
      <c r="AD67" s="80"/>
      <c r="AE67" s="80"/>
      <c r="AF67" s="80"/>
      <c r="AG67" s="80"/>
    </row>
    <row r="68" spans="1:33" ht="39.950000000000003" customHeight="1" x14ac:dyDescent="0.25">
      <c r="A68" s="288">
        <v>28</v>
      </c>
      <c r="B68" s="69" t="s">
        <v>130</v>
      </c>
      <c r="C68" s="170" t="s">
        <v>15</v>
      </c>
      <c r="D68" s="240"/>
      <c r="E68" s="252">
        <f>D68*5</f>
        <v>0</v>
      </c>
      <c r="F68" s="243"/>
      <c r="G68" s="125"/>
      <c r="H68" s="90"/>
      <c r="I68" s="90"/>
      <c r="J68" s="90"/>
      <c r="K68" s="90"/>
      <c r="L68" s="90"/>
      <c r="AC68" s="80"/>
      <c r="AD68" s="80"/>
      <c r="AE68" s="80"/>
      <c r="AF68" s="80"/>
      <c r="AG68" s="80"/>
    </row>
    <row r="69" spans="1:33" ht="39.950000000000003" customHeight="1" x14ac:dyDescent="0.25">
      <c r="A69" s="288">
        <v>29</v>
      </c>
      <c r="B69" s="69" t="s">
        <v>88</v>
      </c>
      <c r="C69" s="207" t="s">
        <v>131</v>
      </c>
      <c r="D69" s="240"/>
      <c r="E69" s="252">
        <f>D69*2.5</f>
        <v>0</v>
      </c>
      <c r="F69" s="243"/>
      <c r="G69" s="125"/>
      <c r="H69" s="90"/>
      <c r="I69" s="90"/>
      <c r="J69" s="90"/>
      <c r="K69" s="90"/>
      <c r="L69" s="90"/>
      <c r="AC69" s="80"/>
      <c r="AD69" s="80"/>
      <c r="AE69" s="80"/>
      <c r="AF69" s="80"/>
      <c r="AG69" s="80"/>
    </row>
    <row r="70" spans="1:33" ht="39.950000000000003" customHeight="1" x14ac:dyDescent="0.25">
      <c r="A70" s="288">
        <v>30</v>
      </c>
      <c r="B70" s="266" t="s">
        <v>132</v>
      </c>
      <c r="C70" s="170" t="s">
        <v>15</v>
      </c>
      <c r="D70" s="240"/>
      <c r="E70" s="252">
        <f>D70*5</f>
        <v>0</v>
      </c>
      <c r="F70" s="243"/>
      <c r="G70" s="125"/>
      <c r="H70" s="90"/>
      <c r="I70" s="90"/>
      <c r="J70" s="90"/>
      <c r="K70" s="90"/>
      <c r="L70" s="90"/>
      <c r="AC70" s="80"/>
      <c r="AD70" s="80"/>
      <c r="AE70" s="80"/>
      <c r="AF70" s="80"/>
      <c r="AG70" s="80"/>
    </row>
    <row r="71" spans="1:33" ht="39.950000000000003" customHeight="1" x14ac:dyDescent="0.25">
      <c r="A71" s="288">
        <v>31</v>
      </c>
      <c r="B71" s="266" t="s">
        <v>89</v>
      </c>
      <c r="C71" s="207" t="s">
        <v>131</v>
      </c>
      <c r="D71" s="240"/>
      <c r="E71" s="252">
        <f>D71*5</f>
        <v>0</v>
      </c>
      <c r="F71" s="243"/>
      <c r="G71" s="125"/>
      <c r="H71" s="90"/>
      <c r="I71" s="90"/>
      <c r="J71" s="90"/>
      <c r="K71" s="90"/>
      <c r="L71" s="90"/>
      <c r="AC71" s="80"/>
      <c r="AD71" s="80"/>
      <c r="AE71" s="80"/>
      <c r="AF71" s="80"/>
      <c r="AG71" s="80"/>
    </row>
    <row r="72" spans="1:33" ht="39.950000000000003" customHeight="1" x14ac:dyDescent="0.25">
      <c r="A72" s="443">
        <v>32</v>
      </c>
      <c r="B72" s="457" t="s">
        <v>90</v>
      </c>
      <c r="C72" s="149" t="s">
        <v>64</v>
      </c>
      <c r="D72" s="240"/>
      <c r="E72" s="252">
        <f>D72*2</f>
        <v>0</v>
      </c>
      <c r="F72" s="243"/>
      <c r="G72" s="125"/>
      <c r="H72" s="90"/>
      <c r="I72" s="90"/>
      <c r="J72" s="90"/>
      <c r="K72" s="90"/>
      <c r="L72" s="90"/>
      <c r="AC72" s="80"/>
      <c r="AD72" s="80"/>
      <c r="AE72" s="80"/>
      <c r="AF72" s="80"/>
      <c r="AG72" s="80"/>
    </row>
    <row r="73" spans="1:33" ht="57" customHeight="1" x14ac:dyDescent="0.25">
      <c r="A73" s="443"/>
      <c r="B73" s="457"/>
      <c r="C73" s="149" t="s">
        <v>72</v>
      </c>
      <c r="D73" s="240"/>
      <c r="E73" s="252">
        <f>D73*1</f>
        <v>0</v>
      </c>
      <c r="F73" s="243"/>
      <c r="G73" s="125"/>
      <c r="H73" s="90"/>
      <c r="I73" s="96"/>
      <c r="J73" s="90"/>
      <c r="K73" s="90"/>
      <c r="L73" s="90"/>
      <c r="AC73" s="80"/>
      <c r="AD73" s="80"/>
      <c r="AE73" s="80"/>
      <c r="AF73" s="80"/>
      <c r="AG73" s="80"/>
    </row>
    <row r="74" spans="1:33" ht="55.5" customHeight="1" x14ac:dyDescent="0.25">
      <c r="A74" s="443"/>
      <c r="B74" s="457"/>
      <c r="C74" s="76" t="s">
        <v>133</v>
      </c>
      <c r="D74" s="240"/>
      <c r="E74" s="252">
        <f>D74*1</f>
        <v>0</v>
      </c>
      <c r="F74" s="243"/>
      <c r="G74" s="125"/>
      <c r="H74" s="96"/>
      <c r="I74" s="90"/>
      <c r="J74" s="96"/>
      <c r="K74" s="96"/>
      <c r="L74" s="96"/>
      <c r="AC74" s="80"/>
      <c r="AD74" s="80"/>
      <c r="AE74" s="80"/>
      <c r="AF74" s="80"/>
      <c r="AG74" s="80"/>
    </row>
    <row r="75" spans="1:33" ht="61.5" customHeight="1" thickBot="1" x14ac:dyDescent="0.3">
      <c r="A75" s="291">
        <v>33</v>
      </c>
      <c r="B75" s="292" t="s">
        <v>91</v>
      </c>
      <c r="C75" s="149" t="s">
        <v>73</v>
      </c>
      <c r="D75" s="240"/>
      <c r="E75" s="252">
        <f>D75*10</f>
        <v>0</v>
      </c>
      <c r="F75" s="243"/>
      <c r="G75" s="125"/>
      <c r="H75" s="90"/>
      <c r="I75" s="96"/>
      <c r="J75" s="90"/>
      <c r="K75" s="90"/>
      <c r="L75" s="90"/>
      <c r="AC75" s="80"/>
      <c r="AD75" s="80"/>
      <c r="AE75" s="80"/>
      <c r="AF75" s="80"/>
      <c r="AG75" s="80"/>
    </row>
    <row r="76" spans="1:33" ht="37.5" customHeight="1" thickBot="1" x14ac:dyDescent="0.3">
      <c r="A76" s="469" t="s">
        <v>92</v>
      </c>
      <c r="B76" s="470"/>
      <c r="C76" s="294" t="s">
        <v>5</v>
      </c>
      <c r="D76" s="239" t="s">
        <v>6</v>
      </c>
      <c r="E76" s="253" t="s">
        <v>3</v>
      </c>
      <c r="F76" s="245" t="s">
        <v>19</v>
      </c>
      <c r="G76" s="163" t="s">
        <v>51</v>
      </c>
      <c r="H76" s="96"/>
      <c r="I76" s="90"/>
      <c r="J76" s="96"/>
      <c r="K76" s="96"/>
      <c r="L76" s="96"/>
      <c r="AC76" s="80"/>
      <c r="AD76" s="80"/>
      <c r="AE76" s="80"/>
      <c r="AF76" s="80"/>
      <c r="AG76" s="80"/>
    </row>
    <row r="77" spans="1:33" ht="51.75" x14ac:dyDescent="0.25">
      <c r="A77" s="290">
        <v>34</v>
      </c>
      <c r="B77" s="172" t="s">
        <v>75</v>
      </c>
      <c r="C77" s="207" t="s">
        <v>111</v>
      </c>
      <c r="D77" s="240"/>
      <c r="E77" s="252">
        <f>D77*20</f>
        <v>0</v>
      </c>
      <c r="F77" s="243"/>
      <c r="G77" s="125"/>
      <c r="H77" s="90"/>
      <c r="I77" s="90"/>
      <c r="J77" s="90"/>
      <c r="K77" s="90"/>
      <c r="L77" s="90"/>
      <c r="AC77" s="80"/>
      <c r="AD77" s="80"/>
      <c r="AE77" s="80"/>
      <c r="AF77" s="80"/>
      <c r="AG77" s="80"/>
    </row>
    <row r="78" spans="1:33" ht="33.75" customHeight="1" x14ac:dyDescent="0.25">
      <c r="A78" s="288">
        <v>35</v>
      </c>
      <c r="B78" s="143" t="s">
        <v>93</v>
      </c>
      <c r="C78" s="170" t="s">
        <v>29</v>
      </c>
      <c r="D78" s="240"/>
      <c r="E78" s="252">
        <f>D78*5</f>
        <v>0</v>
      </c>
      <c r="F78" s="246"/>
      <c r="G78" s="152"/>
      <c r="H78" s="90"/>
      <c r="I78" s="90"/>
      <c r="J78" s="90"/>
      <c r="K78" s="90"/>
      <c r="L78" s="90"/>
      <c r="AC78" s="80"/>
      <c r="AD78" s="80"/>
      <c r="AE78" s="80"/>
      <c r="AF78" s="80"/>
      <c r="AG78" s="80"/>
    </row>
    <row r="79" spans="1:33" ht="29.25" customHeight="1" x14ac:dyDescent="0.25">
      <c r="A79" s="288">
        <v>36</v>
      </c>
      <c r="B79" s="153" t="s">
        <v>94</v>
      </c>
      <c r="C79" s="170" t="s">
        <v>30</v>
      </c>
      <c r="D79" s="240"/>
      <c r="E79" s="252">
        <f>D79*5</f>
        <v>0</v>
      </c>
      <c r="F79" s="243"/>
      <c r="G79" s="125"/>
      <c r="H79" s="90"/>
      <c r="I79" s="90"/>
      <c r="J79" s="90"/>
      <c r="K79" s="90"/>
      <c r="L79" s="90"/>
      <c r="AC79" s="80"/>
      <c r="AD79" s="80"/>
      <c r="AE79" s="80"/>
      <c r="AF79" s="80"/>
      <c r="AG79" s="80"/>
    </row>
    <row r="80" spans="1:33" ht="28.5" customHeight="1" x14ac:dyDescent="0.25">
      <c r="A80" s="288">
        <v>37</v>
      </c>
      <c r="B80" s="143" t="s">
        <v>95</v>
      </c>
      <c r="C80" s="149" t="s">
        <v>31</v>
      </c>
      <c r="D80" s="240"/>
      <c r="E80" s="252">
        <f>D80*5</f>
        <v>0</v>
      </c>
      <c r="F80" s="243"/>
      <c r="G80" s="125"/>
      <c r="H80" s="90"/>
      <c r="I80" s="90"/>
      <c r="J80" s="90"/>
      <c r="K80" s="90"/>
      <c r="L80" s="90"/>
      <c r="AC80" s="80"/>
      <c r="AD80" s="80"/>
      <c r="AE80" s="80"/>
      <c r="AF80" s="80"/>
      <c r="AG80" s="80"/>
    </row>
    <row r="81" spans="1:33" ht="25.5" x14ac:dyDescent="0.25">
      <c r="A81" s="288">
        <v>38</v>
      </c>
      <c r="B81" s="143" t="s">
        <v>96</v>
      </c>
      <c r="C81" s="170" t="s">
        <v>32</v>
      </c>
      <c r="D81" s="240"/>
      <c r="E81" s="252">
        <f>D81*5</f>
        <v>0</v>
      </c>
      <c r="F81" s="243"/>
      <c r="G81" s="125"/>
      <c r="H81" s="90"/>
      <c r="I81" s="90"/>
      <c r="J81" s="90"/>
      <c r="K81" s="90"/>
      <c r="L81" s="90"/>
      <c r="AC81" s="80"/>
      <c r="AD81" s="80"/>
      <c r="AE81" s="80"/>
      <c r="AF81" s="80"/>
      <c r="AG81" s="80"/>
    </row>
    <row r="82" spans="1:33" ht="32.25" customHeight="1" thickBot="1" x14ac:dyDescent="0.3">
      <c r="A82" s="173">
        <v>39</v>
      </c>
      <c r="B82" s="174" t="s">
        <v>97</v>
      </c>
      <c r="C82" s="175" t="s">
        <v>33</v>
      </c>
      <c r="D82" s="241"/>
      <c r="E82" s="254">
        <f>D82*2.5</f>
        <v>0</v>
      </c>
      <c r="F82" s="247"/>
      <c r="G82" s="176"/>
      <c r="H82" s="90"/>
      <c r="I82" s="178"/>
      <c r="J82" s="90"/>
      <c r="K82" s="90"/>
      <c r="L82" s="90"/>
      <c r="AC82" s="80"/>
      <c r="AD82" s="80"/>
      <c r="AE82" s="80"/>
      <c r="AF82" s="80"/>
      <c r="AG82" s="80"/>
    </row>
    <row r="83" spans="1:33" ht="19.5" thickBot="1" x14ac:dyDescent="0.3">
      <c r="A83" s="476"/>
      <c r="B83" s="477"/>
      <c r="C83" s="477"/>
      <c r="D83" s="267" t="s">
        <v>18</v>
      </c>
      <c r="E83" s="235">
        <f>IF(SUM(E38:E82)&gt;250, 250,SUM(E38:E82))</f>
        <v>0</v>
      </c>
      <c r="F83" s="273"/>
      <c r="G83" s="274"/>
      <c r="H83" s="178"/>
      <c r="I83" s="178"/>
      <c r="J83" s="178"/>
      <c r="K83" s="178"/>
      <c r="L83" s="178"/>
      <c r="AC83" s="80"/>
      <c r="AD83" s="80"/>
      <c r="AE83" s="80"/>
      <c r="AF83" s="80"/>
      <c r="AG83" s="80"/>
    </row>
    <row r="84" spans="1:33" s="272" customFormat="1" ht="19.5" thickBot="1" x14ac:dyDescent="0.3">
      <c r="A84" s="289"/>
      <c r="B84" s="289"/>
      <c r="C84" s="289"/>
      <c r="D84" s="268"/>
      <c r="E84" s="269"/>
      <c r="F84" s="270"/>
      <c r="G84" s="271"/>
      <c r="H84" s="178"/>
      <c r="I84" s="178"/>
      <c r="J84" s="178"/>
      <c r="K84" s="178"/>
      <c r="L84" s="178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</row>
    <row r="85" spans="1:33" ht="18.75" customHeight="1" x14ac:dyDescent="0.25">
      <c r="A85" s="486" t="s">
        <v>134</v>
      </c>
      <c r="B85" s="487"/>
      <c r="C85" s="488"/>
      <c r="D85" s="492" t="s">
        <v>124</v>
      </c>
      <c r="E85" s="492"/>
      <c r="F85" s="492"/>
      <c r="G85" s="493"/>
      <c r="H85" s="178"/>
      <c r="I85" s="178"/>
      <c r="J85" s="178"/>
      <c r="K85" s="178"/>
      <c r="L85" s="178"/>
      <c r="AC85" s="80"/>
      <c r="AD85" s="80"/>
      <c r="AE85" s="80"/>
      <c r="AF85" s="80"/>
      <c r="AG85" s="80"/>
    </row>
    <row r="86" spans="1:33" ht="19.5" thickBot="1" x14ac:dyDescent="0.3">
      <c r="A86" s="489"/>
      <c r="B86" s="490"/>
      <c r="C86" s="491"/>
      <c r="D86" s="494"/>
      <c r="E86" s="494"/>
      <c r="F86" s="494"/>
      <c r="G86" s="495"/>
      <c r="H86" s="178"/>
      <c r="I86" s="178"/>
      <c r="J86" s="178"/>
      <c r="K86" s="178"/>
      <c r="L86" s="178"/>
      <c r="AC86" s="80"/>
      <c r="AD86" s="80"/>
      <c r="AE86" s="80"/>
      <c r="AF86" s="80"/>
      <c r="AG86" s="80"/>
    </row>
    <row r="87" spans="1:33" s="277" customFormat="1" ht="38.25" x14ac:dyDescent="0.2">
      <c r="A87" s="211">
        <v>40</v>
      </c>
      <c r="B87" s="211" t="s">
        <v>136</v>
      </c>
      <c r="C87" s="76" t="s">
        <v>150</v>
      </c>
      <c r="D87" s="240"/>
      <c r="E87" s="252">
        <f>D87*1</f>
        <v>0</v>
      </c>
      <c r="F87" s="243"/>
      <c r="G87" s="125"/>
      <c r="H87" s="276"/>
      <c r="I87" s="276"/>
      <c r="J87" s="276"/>
      <c r="K87" s="276"/>
      <c r="L87" s="276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</row>
    <row r="88" spans="1:33" s="277" customFormat="1" ht="25.5" x14ac:dyDescent="0.2">
      <c r="A88" s="285">
        <v>41</v>
      </c>
      <c r="B88" s="211" t="s">
        <v>139</v>
      </c>
      <c r="C88" s="76" t="s">
        <v>137</v>
      </c>
      <c r="D88" s="240"/>
      <c r="E88" s="252">
        <f>IF(D88&gt;2,2,D88)</f>
        <v>0</v>
      </c>
      <c r="F88" s="243"/>
      <c r="G88" s="125"/>
      <c r="H88" s="276"/>
      <c r="I88" s="276"/>
      <c r="J88" s="276"/>
      <c r="K88" s="276"/>
      <c r="L88" s="276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</row>
    <row r="89" spans="1:33" s="277" customFormat="1" ht="25.5" x14ac:dyDescent="0.2">
      <c r="A89" s="285">
        <v>42</v>
      </c>
      <c r="B89" s="211" t="s">
        <v>138</v>
      </c>
      <c r="C89" s="76" t="s">
        <v>137</v>
      </c>
      <c r="D89" s="240"/>
      <c r="E89" s="252">
        <f t="shared" ref="E89:E92" si="1">IF(D89&gt;2,2,D89)</f>
        <v>0</v>
      </c>
      <c r="F89" s="243"/>
      <c r="G89" s="125"/>
      <c r="H89" s="276"/>
      <c r="I89" s="276"/>
      <c r="J89" s="276"/>
      <c r="K89" s="276"/>
      <c r="L89" s="276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</row>
    <row r="90" spans="1:33" s="277" customFormat="1" ht="25.5" x14ac:dyDescent="0.2">
      <c r="A90" s="285">
        <v>43</v>
      </c>
      <c r="B90" s="211" t="s">
        <v>140</v>
      </c>
      <c r="C90" s="76" t="s">
        <v>137</v>
      </c>
      <c r="D90" s="240"/>
      <c r="E90" s="252">
        <f t="shared" si="1"/>
        <v>0</v>
      </c>
      <c r="F90" s="243"/>
      <c r="G90" s="125"/>
      <c r="H90" s="276"/>
      <c r="I90" s="276"/>
      <c r="J90" s="276"/>
      <c r="K90" s="276"/>
      <c r="L90" s="276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</row>
    <row r="91" spans="1:33" s="277" customFormat="1" ht="25.5" x14ac:dyDescent="0.2">
      <c r="A91" s="285">
        <v>44</v>
      </c>
      <c r="B91" s="211" t="s">
        <v>142</v>
      </c>
      <c r="C91" s="76" t="s">
        <v>137</v>
      </c>
      <c r="D91" s="240"/>
      <c r="E91" s="252">
        <f t="shared" si="1"/>
        <v>0</v>
      </c>
      <c r="F91" s="243"/>
      <c r="G91" s="125"/>
      <c r="H91" s="276"/>
      <c r="I91" s="276"/>
      <c r="J91" s="276"/>
      <c r="K91" s="276"/>
      <c r="L91" s="276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</row>
    <row r="92" spans="1:33" ht="26.25" thickBot="1" x14ac:dyDescent="0.3">
      <c r="A92" s="288">
        <v>45</v>
      </c>
      <c r="B92" s="211" t="s">
        <v>141</v>
      </c>
      <c r="C92" s="76" t="s">
        <v>137</v>
      </c>
      <c r="D92" s="240"/>
      <c r="E92" s="252">
        <f t="shared" si="1"/>
        <v>0</v>
      </c>
      <c r="F92" s="243"/>
      <c r="G92" s="125"/>
      <c r="H92" s="178"/>
      <c r="I92" s="178"/>
      <c r="J92" s="178"/>
      <c r="K92" s="178"/>
      <c r="L92" s="178"/>
      <c r="AC92" s="80"/>
      <c r="AD92" s="80"/>
      <c r="AE92" s="80"/>
      <c r="AF92" s="80"/>
      <c r="AG92" s="80"/>
    </row>
    <row r="93" spans="1:33" ht="19.5" thickBot="1" x14ac:dyDescent="0.3">
      <c r="A93" s="279"/>
      <c r="B93" s="280"/>
      <c r="C93" s="275"/>
      <c r="D93" s="284" t="s">
        <v>135</v>
      </c>
      <c r="E93" s="281">
        <f>SUM(E87:E92)</f>
        <v>0</v>
      </c>
      <c r="F93" s="282"/>
      <c r="G93" s="283"/>
      <c r="H93" s="178"/>
      <c r="I93" s="178"/>
      <c r="J93" s="178"/>
      <c r="K93" s="178"/>
      <c r="L93" s="178"/>
      <c r="AC93" s="80"/>
      <c r="AD93" s="80"/>
      <c r="AE93" s="80"/>
      <c r="AF93" s="80"/>
      <c r="AG93" s="80"/>
    </row>
    <row r="94" spans="1:33" ht="26.25" thickBot="1" x14ac:dyDescent="0.3">
      <c r="A94" s="478" t="s">
        <v>48</v>
      </c>
      <c r="B94" s="478"/>
      <c r="C94" s="478"/>
      <c r="D94" s="479"/>
      <c r="E94" s="225" t="str">
        <f>IF(AND(ISNUMBER(E25),ISNUMBER(E35),ISNUMBER(E83),ISNUMBER(E93)),E83+E25+E35+E93,"INSCRIÇÃO INDEFERIDA")</f>
        <v>INSCRIÇÃO INDEFERIDA</v>
      </c>
      <c r="F94" s="177"/>
      <c r="G94" s="226"/>
      <c r="H94" s="178"/>
      <c r="J94" s="178"/>
      <c r="K94" s="178"/>
      <c r="L94" s="178"/>
      <c r="AC94" s="80"/>
      <c r="AD94" s="80"/>
      <c r="AE94" s="80"/>
      <c r="AF94" s="80"/>
      <c r="AG94" s="80"/>
    </row>
    <row r="95" spans="1:33" x14ac:dyDescent="0.25">
      <c r="A95" s="221"/>
      <c r="B95" s="221"/>
      <c r="C95" s="221"/>
      <c r="D95" s="221"/>
      <c r="E95" s="221"/>
      <c r="F95" s="221"/>
      <c r="G95" s="221"/>
    </row>
    <row r="96" spans="1:33" x14ac:dyDescent="0.25">
      <c r="A96" s="221"/>
      <c r="B96" s="221"/>
      <c r="C96" s="221"/>
      <c r="D96" s="221"/>
      <c r="E96" s="221"/>
      <c r="F96" s="221"/>
      <c r="G96" s="221"/>
    </row>
    <row r="97" spans="1:7" x14ac:dyDescent="0.25">
      <c r="A97" s="221"/>
      <c r="B97" s="221"/>
      <c r="C97" s="221"/>
      <c r="D97" s="221"/>
      <c r="E97" s="221"/>
      <c r="F97" s="221"/>
      <c r="G97" s="221"/>
    </row>
    <row r="98" spans="1:7" x14ac:dyDescent="0.25">
      <c r="A98" s="221"/>
      <c r="B98" s="221"/>
      <c r="C98" s="221" t="s">
        <v>100</v>
      </c>
      <c r="D98" s="221"/>
      <c r="E98" s="367">
        <f ca="1">NOW()</f>
        <v>43495.769733217596</v>
      </c>
      <c r="F98" s="367"/>
      <c r="G98" s="221"/>
    </row>
    <row r="99" spans="1:7" x14ac:dyDescent="0.25">
      <c r="A99" s="221"/>
      <c r="B99" s="221"/>
      <c r="C99" s="228" t="s">
        <v>101</v>
      </c>
      <c r="D99" s="221"/>
      <c r="E99" s="221"/>
      <c r="F99" s="221"/>
      <c r="G99" s="221"/>
    </row>
    <row r="100" spans="1:7" x14ac:dyDescent="0.25">
      <c r="A100" s="221"/>
      <c r="B100" s="221"/>
      <c r="C100" s="221"/>
      <c r="D100" s="221"/>
      <c r="E100" s="221"/>
      <c r="F100" s="221"/>
      <c r="G100" s="221"/>
    </row>
    <row r="101" spans="1:7" x14ac:dyDescent="0.25">
      <c r="A101" s="221"/>
      <c r="B101" s="221"/>
      <c r="C101" s="221"/>
      <c r="D101" s="221"/>
      <c r="E101" s="221"/>
      <c r="F101" s="221"/>
      <c r="G101" s="221"/>
    </row>
    <row r="102" spans="1:7" x14ac:dyDescent="0.25">
      <c r="A102" s="221"/>
      <c r="B102" s="221"/>
      <c r="C102" s="221"/>
      <c r="D102" s="221"/>
      <c r="E102" s="221" t="s">
        <v>103</v>
      </c>
      <c r="F102" s="221"/>
      <c r="G102" s="221"/>
    </row>
    <row r="103" spans="1:7" x14ac:dyDescent="0.25">
      <c r="A103" s="221"/>
      <c r="B103" s="221"/>
      <c r="C103" s="221"/>
      <c r="D103" s="221"/>
      <c r="E103" s="366" t="s">
        <v>102</v>
      </c>
      <c r="F103" s="366"/>
      <c r="G103" s="221"/>
    </row>
    <row r="104" spans="1:7" x14ac:dyDescent="0.25">
      <c r="A104" s="221"/>
      <c r="B104" s="221"/>
      <c r="C104" s="221"/>
      <c r="D104" s="221"/>
      <c r="E104" s="221"/>
      <c r="F104" s="221"/>
      <c r="G104" s="221"/>
    </row>
    <row r="105" spans="1:7" x14ac:dyDescent="0.25">
      <c r="A105" s="221"/>
      <c r="B105" s="221"/>
      <c r="C105" s="221"/>
      <c r="D105" s="221"/>
      <c r="E105" s="221"/>
      <c r="F105" s="221"/>
      <c r="G105" s="221"/>
    </row>
    <row r="106" spans="1:7" x14ac:dyDescent="0.25">
      <c r="A106" s="221"/>
      <c r="B106" s="221"/>
      <c r="C106" s="221"/>
      <c r="D106" s="221"/>
      <c r="E106" s="221"/>
      <c r="F106" s="221"/>
      <c r="G106" s="221"/>
    </row>
    <row r="107" spans="1:7" x14ac:dyDescent="0.25">
      <c r="A107" s="221"/>
      <c r="B107" s="221"/>
      <c r="C107" s="221"/>
      <c r="D107" s="221"/>
      <c r="E107" s="221"/>
      <c r="F107" s="221"/>
      <c r="G107" s="221"/>
    </row>
    <row r="108" spans="1:7" x14ac:dyDescent="0.25">
      <c r="A108" s="221"/>
      <c r="B108" s="221"/>
      <c r="C108" s="221"/>
      <c r="D108" s="221"/>
      <c r="E108" s="221"/>
      <c r="F108" s="221"/>
      <c r="G108" s="221"/>
    </row>
    <row r="109" spans="1:7" x14ac:dyDescent="0.25">
      <c r="A109" s="221"/>
      <c r="B109" s="221"/>
      <c r="C109" s="221"/>
      <c r="D109" s="221"/>
      <c r="E109" s="221"/>
      <c r="F109" s="221"/>
      <c r="G109" s="221"/>
    </row>
    <row r="110" spans="1:7" x14ac:dyDescent="0.25">
      <c r="A110" s="221"/>
      <c r="B110" s="221"/>
      <c r="C110" s="221"/>
      <c r="D110" s="221"/>
      <c r="E110" s="221"/>
      <c r="F110" s="221"/>
      <c r="G110" s="221"/>
    </row>
    <row r="111" spans="1:7" x14ac:dyDescent="0.25">
      <c r="A111" s="221"/>
      <c r="B111" s="221"/>
      <c r="C111" s="221"/>
      <c r="D111" s="221"/>
      <c r="E111" s="221"/>
      <c r="F111" s="221"/>
      <c r="G111" s="221"/>
    </row>
    <row r="112" spans="1:7" x14ac:dyDescent="0.25">
      <c r="A112" s="221"/>
      <c r="B112" s="221"/>
      <c r="C112" s="221"/>
      <c r="D112" s="221"/>
      <c r="E112" s="221"/>
      <c r="F112" s="221"/>
      <c r="G112" s="221"/>
    </row>
    <row r="113" spans="1:7" x14ac:dyDescent="0.25">
      <c r="A113" s="221"/>
      <c r="B113" s="221"/>
      <c r="C113" s="221"/>
      <c r="D113" s="221"/>
      <c r="E113" s="221"/>
      <c r="F113" s="221"/>
      <c r="G113" s="221"/>
    </row>
    <row r="114" spans="1:7" x14ac:dyDescent="0.25">
      <c r="A114" s="221"/>
      <c r="B114" s="221"/>
      <c r="C114" s="221"/>
      <c r="D114" s="221"/>
      <c r="E114" s="221"/>
      <c r="F114" s="221"/>
      <c r="G114" s="221"/>
    </row>
    <row r="115" spans="1:7" x14ac:dyDescent="0.25">
      <c r="A115" s="221"/>
      <c r="B115" s="221"/>
      <c r="C115" s="221"/>
      <c r="D115" s="221"/>
      <c r="E115" s="221"/>
      <c r="F115" s="221"/>
      <c r="G115" s="221"/>
    </row>
    <row r="116" spans="1:7" x14ac:dyDescent="0.25">
      <c r="A116" s="221"/>
      <c r="B116" s="221"/>
      <c r="C116" s="221"/>
      <c r="D116" s="221"/>
      <c r="E116" s="221"/>
      <c r="F116" s="221"/>
      <c r="G116" s="221"/>
    </row>
    <row r="117" spans="1:7" x14ac:dyDescent="0.25">
      <c r="A117" s="221"/>
      <c r="B117" s="221"/>
      <c r="C117" s="221"/>
      <c r="D117" s="221"/>
      <c r="E117" s="221"/>
      <c r="F117" s="221"/>
      <c r="G117" s="221"/>
    </row>
    <row r="118" spans="1:7" x14ac:dyDescent="0.25">
      <c r="A118" s="221"/>
      <c r="B118" s="221"/>
      <c r="C118" s="221"/>
      <c r="D118" s="221"/>
      <c r="E118" s="221"/>
      <c r="F118" s="221"/>
      <c r="G118" s="221"/>
    </row>
    <row r="119" spans="1:7" x14ac:dyDescent="0.25">
      <c r="A119" s="221"/>
      <c r="B119" s="221"/>
      <c r="C119" s="221"/>
      <c r="D119" s="221"/>
      <c r="E119" s="221"/>
      <c r="F119" s="221"/>
      <c r="G119" s="221"/>
    </row>
    <row r="120" spans="1:7" x14ac:dyDescent="0.25">
      <c r="A120" s="221"/>
      <c r="B120" s="221"/>
      <c r="C120" s="221"/>
      <c r="D120" s="221"/>
      <c r="E120" s="221"/>
      <c r="F120" s="221"/>
      <c r="G120" s="221"/>
    </row>
    <row r="121" spans="1:7" x14ac:dyDescent="0.25">
      <c r="A121" s="221"/>
      <c r="B121" s="221"/>
      <c r="C121" s="221"/>
      <c r="D121" s="221"/>
      <c r="E121" s="221"/>
      <c r="F121" s="221"/>
      <c r="G121" s="221"/>
    </row>
    <row r="122" spans="1:7" x14ac:dyDescent="0.25">
      <c r="A122" s="221"/>
      <c r="B122" s="221"/>
      <c r="C122" s="221"/>
      <c r="D122" s="221"/>
      <c r="E122" s="221"/>
      <c r="F122" s="221"/>
      <c r="G122" s="221"/>
    </row>
    <row r="123" spans="1:7" x14ac:dyDescent="0.25">
      <c r="A123" s="221"/>
      <c r="B123" s="221"/>
      <c r="C123" s="221"/>
      <c r="D123" s="221"/>
      <c r="E123" s="221"/>
      <c r="F123" s="221"/>
      <c r="G123" s="221"/>
    </row>
    <row r="124" spans="1:7" x14ac:dyDescent="0.25">
      <c r="A124" s="221"/>
      <c r="B124" s="221"/>
      <c r="C124" s="221"/>
      <c r="D124" s="221"/>
      <c r="E124" s="221"/>
      <c r="F124" s="221"/>
      <c r="G124" s="221"/>
    </row>
    <row r="125" spans="1:7" x14ac:dyDescent="0.25">
      <c r="A125" s="221"/>
      <c r="B125" s="221"/>
      <c r="C125" s="221"/>
      <c r="D125" s="221"/>
      <c r="E125" s="221"/>
      <c r="F125" s="221"/>
      <c r="G125" s="221"/>
    </row>
    <row r="126" spans="1:7" x14ac:dyDescent="0.25">
      <c r="A126" s="221"/>
      <c r="B126" s="221"/>
      <c r="C126" s="221"/>
      <c r="D126" s="221"/>
      <c r="E126" s="221"/>
      <c r="F126" s="221"/>
      <c r="G126" s="221"/>
    </row>
    <row r="127" spans="1:7" x14ac:dyDescent="0.25">
      <c r="A127" s="221"/>
      <c r="B127" s="221"/>
      <c r="C127" s="221"/>
      <c r="D127" s="221"/>
      <c r="E127" s="221"/>
      <c r="F127" s="221"/>
      <c r="G127" s="221"/>
    </row>
    <row r="128" spans="1:7" x14ac:dyDescent="0.25">
      <c r="A128" s="221"/>
      <c r="B128" s="221"/>
      <c r="C128" s="221"/>
      <c r="D128" s="221"/>
      <c r="E128" s="221"/>
      <c r="F128" s="221"/>
      <c r="G128" s="221"/>
    </row>
    <row r="129" spans="1:7" x14ac:dyDescent="0.25">
      <c r="A129" s="221"/>
      <c r="B129" s="221"/>
      <c r="C129" s="221"/>
      <c r="D129" s="221"/>
      <c r="E129" s="221"/>
      <c r="F129" s="221"/>
      <c r="G129" s="221"/>
    </row>
    <row r="130" spans="1:7" x14ac:dyDescent="0.25">
      <c r="A130" s="221"/>
      <c r="B130" s="221"/>
      <c r="C130" s="221"/>
      <c r="D130" s="221"/>
      <c r="E130" s="221"/>
      <c r="F130" s="221"/>
      <c r="G130" s="221"/>
    </row>
    <row r="131" spans="1:7" x14ac:dyDescent="0.25">
      <c r="A131" s="221"/>
      <c r="B131" s="221"/>
      <c r="C131" s="221"/>
      <c r="D131" s="221"/>
      <c r="E131" s="221"/>
      <c r="F131" s="221"/>
      <c r="G131" s="221"/>
    </row>
    <row r="132" spans="1:7" x14ac:dyDescent="0.25">
      <c r="A132" s="221"/>
      <c r="B132" s="221"/>
      <c r="C132" s="221"/>
      <c r="D132" s="221"/>
      <c r="E132" s="221"/>
      <c r="F132" s="221"/>
      <c r="G132" s="221"/>
    </row>
    <row r="133" spans="1:7" x14ac:dyDescent="0.25">
      <c r="A133" s="221"/>
      <c r="B133" s="221"/>
      <c r="C133" s="221"/>
      <c r="D133" s="221"/>
      <c r="E133" s="221"/>
      <c r="F133" s="221"/>
      <c r="G133" s="221"/>
    </row>
    <row r="134" spans="1:7" x14ac:dyDescent="0.25">
      <c r="A134" s="221"/>
      <c r="B134" s="221"/>
      <c r="C134" s="221"/>
      <c r="D134" s="221"/>
      <c r="E134" s="221"/>
      <c r="F134" s="221"/>
      <c r="G134" s="221"/>
    </row>
    <row r="135" spans="1:7" x14ac:dyDescent="0.25">
      <c r="A135" s="221"/>
      <c r="B135" s="221"/>
      <c r="C135" s="221"/>
      <c r="D135" s="221"/>
      <c r="E135" s="221"/>
      <c r="F135" s="221"/>
      <c r="G135" s="221"/>
    </row>
    <row r="136" spans="1:7" x14ac:dyDescent="0.25">
      <c r="A136" s="221"/>
      <c r="B136" s="221"/>
      <c r="C136" s="221"/>
      <c r="D136" s="221"/>
      <c r="E136" s="221"/>
      <c r="F136" s="221"/>
      <c r="G136" s="221"/>
    </row>
    <row r="137" spans="1:7" x14ac:dyDescent="0.25">
      <c r="A137" s="221"/>
      <c r="B137" s="221"/>
      <c r="C137" s="221"/>
      <c r="D137" s="221"/>
      <c r="E137" s="221"/>
      <c r="F137" s="221"/>
      <c r="G137" s="221"/>
    </row>
    <row r="138" spans="1:7" x14ac:dyDescent="0.25">
      <c r="A138" s="221"/>
      <c r="B138" s="221"/>
      <c r="C138" s="221"/>
      <c r="D138" s="221"/>
      <c r="E138" s="221"/>
      <c r="F138" s="221"/>
      <c r="G138" s="221"/>
    </row>
    <row r="139" spans="1:7" x14ac:dyDescent="0.25">
      <c r="A139" s="221"/>
      <c r="B139" s="221"/>
      <c r="C139" s="221"/>
      <c r="D139" s="221"/>
      <c r="E139" s="221"/>
      <c r="F139" s="221"/>
      <c r="G139" s="221"/>
    </row>
    <row r="140" spans="1:7" x14ac:dyDescent="0.25">
      <c r="A140" s="221"/>
      <c r="B140" s="221"/>
      <c r="C140" s="221"/>
      <c r="D140" s="221"/>
      <c r="E140" s="221"/>
      <c r="F140" s="221"/>
      <c r="G140" s="221"/>
    </row>
    <row r="141" spans="1:7" x14ac:dyDescent="0.25">
      <c r="A141" s="221"/>
      <c r="B141" s="221"/>
      <c r="C141" s="221"/>
      <c r="D141" s="221"/>
      <c r="E141" s="221"/>
      <c r="F141" s="221"/>
      <c r="G141" s="221"/>
    </row>
    <row r="142" spans="1:7" x14ac:dyDescent="0.25">
      <c r="A142" s="221"/>
      <c r="B142" s="221"/>
      <c r="C142" s="221"/>
      <c r="D142" s="221"/>
      <c r="E142" s="221"/>
      <c r="F142" s="221"/>
      <c r="G142" s="221"/>
    </row>
    <row r="143" spans="1:7" x14ac:dyDescent="0.25">
      <c r="A143" s="221"/>
      <c r="B143" s="221"/>
      <c r="C143" s="221"/>
      <c r="D143" s="221"/>
      <c r="E143" s="221"/>
      <c r="F143" s="221"/>
      <c r="G143" s="221"/>
    </row>
    <row r="144" spans="1:7" x14ac:dyDescent="0.25">
      <c r="A144" s="221"/>
      <c r="B144" s="221"/>
      <c r="C144" s="221"/>
      <c r="D144" s="221"/>
      <c r="E144" s="221"/>
      <c r="F144" s="221"/>
      <c r="G144" s="221"/>
    </row>
    <row r="145" spans="1:7" x14ac:dyDescent="0.25">
      <c r="A145" s="221"/>
      <c r="B145" s="221"/>
      <c r="C145" s="221"/>
      <c r="D145" s="221"/>
      <c r="E145" s="221"/>
      <c r="F145" s="221"/>
      <c r="G145" s="221"/>
    </row>
    <row r="146" spans="1:7" x14ac:dyDescent="0.25">
      <c r="A146" s="221"/>
      <c r="B146" s="221"/>
      <c r="C146" s="221"/>
      <c r="D146" s="221"/>
      <c r="E146" s="221"/>
      <c r="F146" s="221"/>
      <c r="G146" s="221"/>
    </row>
    <row r="147" spans="1:7" x14ac:dyDescent="0.25">
      <c r="A147" s="221"/>
      <c r="B147" s="221"/>
      <c r="C147" s="221"/>
      <c r="D147" s="221"/>
      <c r="E147" s="221"/>
      <c r="F147" s="221"/>
      <c r="G147" s="221"/>
    </row>
    <row r="148" spans="1:7" x14ac:dyDescent="0.25">
      <c r="A148" s="221"/>
      <c r="B148" s="221"/>
      <c r="C148" s="221"/>
      <c r="D148" s="221"/>
      <c r="E148" s="221"/>
      <c r="F148" s="221"/>
      <c r="G148" s="221"/>
    </row>
    <row r="149" spans="1:7" x14ac:dyDescent="0.25">
      <c r="A149" s="221"/>
      <c r="B149" s="221"/>
      <c r="C149" s="221"/>
      <c r="D149" s="221"/>
      <c r="E149" s="221"/>
      <c r="F149" s="221"/>
      <c r="G149" s="221"/>
    </row>
    <row r="150" spans="1:7" x14ac:dyDescent="0.25">
      <c r="A150" s="221"/>
      <c r="B150" s="221"/>
      <c r="C150" s="221"/>
      <c r="D150" s="221"/>
      <c r="E150" s="221"/>
      <c r="F150" s="221"/>
      <c r="G150" s="221"/>
    </row>
    <row r="151" spans="1:7" x14ac:dyDescent="0.25">
      <c r="A151" s="221"/>
      <c r="B151" s="221"/>
      <c r="C151" s="221"/>
      <c r="D151" s="221"/>
      <c r="E151" s="221"/>
      <c r="F151" s="221"/>
      <c r="G151" s="221"/>
    </row>
    <row r="152" spans="1:7" x14ac:dyDescent="0.25">
      <c r="A152" s="221"/>
      <c r="B152" s="221"/>
      <c r="C152" s="221"/>
      <c r="D152" s="221"/>
      <c r="E152" s="221"/>
      <c r="F152" s="221"/>
      <c r="G152" s="221"/>
    </row>
    <row r="153" spans="1:7" x14ac:dyDescent="0.25">
      <c r="A153" s="221"/>
      <c r="B153" s="221"/>
      <c r="C153" s="221"/>
      <c r="D153" s="221"/>
      <c r="E153" s="221"/>
      <c r="F153" s="221"/>
      <c r="G153" s="221"/>
    </row>
    <row r="154" spans="1:7" x14ac:dyDescent="0.25">
      <c r="A154" s="221"/>
      <c r="B154" s="221"/>
      <c r="C154" s="221"/>
      <c r="D154" s="221"/>
      <c r="E154" s="221"/>
      <c r="F154" s="221"/>
      <c r="G154" s="221"/>
    </row>
    <row r="155" spans="1:7" x14ac:dyDescent="0.25">
      <c r="A155" s="221"/>
      <c r="B155" s="221"/>
      <c r="C155" s="221"/>
      <c r="D155" s="221"/>
      <c r="E155" s="221"/>
      <c r="F155" s="221"/>
      <c r="G155" s="221"/>
    </row>
    <row r="156" spans="1:7" x14ac:dyDescent="0.25">
      <c r="A156" s="221"/>
      <c r="B156" s="221"/>
      <c r="C156" s="221"/>
      <c r="D156" s="221"/>
      <c r="E156" s="221"/>
      <c r="F156" s="221"/>
      <c r="G156" s="221"/>
    </row>
    <row r="157" spans="1:7" x14ac:dyDescent="0.25">
      <c r="A157" s="221"/>
      <c r="B157" s="221"/>
      <c r="C157" s="221"/>
      <c r="D157" s="221"/>
      <c r="E157" s="221"/>
      <c r="F157" s="221"/>
      <c r="G157" s="221"/>
    </row>
    <row r="158" spans="1:7" x14ac:dyDescent="0.25">
      <c r="A158" s="221"/>
      <c r="B158" s="221"/>
      <c r="C158" s="221"/>
      <c r="D158" s="221"/>
      <c r="E158" s="221"/>
      <c r="F158" s="221"/>
      <c r="G158" s="221"/>
    </row>
    <row r="159" spans="1:7" x14ac:dyDescent="0.25">
      <c r="A159" s="221"/>
      <c r="B159" s="221"/>
      <c r="C159" s="221"/>
      <c r="D159" s="221"/>
      <c r="E159" s="221"/>
      <c r="F159" s="221"/>
      <c r="G159" s="221"/>
    </row>
    <row r="160" spans="1:7" x14ac:dyDescent="0.25">
      <c r="A160" s="221"/>
      <c r="B160" s="221"/>
      <c r="C160" s="221"/>
      <c r="D160" s="221"/>
      <c r="E160" s="221"/>
      <c r="F160" s="221"/>
      <c r="G160" s="221"/>
    </row>
    <row r="161" spans="1:7" x14ac:dyDescent="0.25">
      <c r="A161" s="221"/>
      <c r="B161" s="221"/>
      <c r="C161" s="221"/>
      <c r="D161" s="221"/>
      <c r="E161" s="221"/>
      <c r="F161" s="221"/>
      <c r="G161" s="221"/>
    </row>
    <row r="162" spans="1:7" x14ac:dyDescent="0.25">
      <c r="A162" s="221"/>
      <c r="B162" s="221"/>
      <c r="C162" s="221"/>
      <c r="D162" s="221"/>
      <c r="E162" s="221"/>
      <c r="F162" s="221"/>
      <c r="G162" s="221"/>
    </row>
    <row r="163" spans="1:7" x14ac:dyDescent="0.25">
      <c r="A163" s="221"/>
      <c r="B163" s="221"/>
      <c r="C163" s="221"/>
      <c r="D163" s="221"/>
      <c r="E163" s="221"/>
      <c r="F163" s="221"/>
      <c r="G163" s="221"/>
    </row>
    <row r="164" spans="1:7" x14ac:dyDescent="0.25">
      <c r="A164" s="221"/>
      <c r="B164" s="221"/>
      <c r="C164" s="221"/>
      <c r="D164" s="221"/>
      <c r="E164" s="221"/>
      <c r="F164" s="221"/>
      <c r="G164" s="221"/>
    </row>
    <row r="165" spans="1:7" x14ac:dyDescent="0.25">
      <c r="A165" s="221"/>
      <c r="B165" s="221"/>
      <c r="C165" s="221"/>
      <c r="D165" s="221"/>
      <c r="E165" s="221"/>
      <c r="F165" s="221"/>
      <c r="G165" s="221"/>
    </row>
    <row r="166" spans="1:7" x14ac:dyDescent="0.25">
      <c r="A166" s="221"/>
      <c r="B166" s="221"/>
      <c r="C166" s="221"/>
      <c r="D166" s="221"/>
      <c r="E166" s="221"/>
      <c r="F166" s="221"/>
      <c r="G166" s="221"/>
    </row>
    <row r="167" spans="1:7" x14ac:dyDescent="0.25">
      <c r="A167" s="221"/>
      <c r="B167" s="221"/>
      <c r="C167" s="221"/>
      <c r="D167" s="221"/>
      <c r="E167" s="221"/>
      <c r="F167" s="221"/>
      <c r="G167" s="221"/>
    </row>
    <row r="168" spans="1:7" x14ac:dyDescent="0.25">
      <c r="A168" s="221"/>
      <c r="B168" s="221"/>
      <c r="C168" s="221"/>
      <c r="D168" s="221"/>
      <c r="E168" s="221"/>
      <c r="F168" s="221"/>
      <c r="G168" s="221"/>
    </row>
    <row r="169" spans="1:7" x14ac:dyDescent="0.25">
      <c r="A169" s="221"/>
      <c r="B169" s="221"/>
      <c r="C169" s="221"/>
      <c r="D169" s="221"/>
      <c r="E169" s="221"/>
      <c r="F169" s="221"/>
      <c r="G169" s="221"/>
    </row>
    <row r="170" spans="1:7" x14ac:dyDescent="0.25">
      <c r="A170" s="221"/>
      <c r="B170" s="221"/>
      <c r="C170" s="221"/>
      <c r="D170" s="221"/>
      <c r="E170" s="221"/>
      <c r="F170" s="221"/>
      <c r="G170" s="221"/>
    </row>
    <row r="171" spans="1:7" x14ac:dyDescent="0.25">
      <c r="A171" s="221"/>
      <c r="B171" s="221"/>
      <c r="C171" s="221"/>
      <c r="D171" s="221"/>
      <c r="E171" s="221"/>
      <c r="F171" s="221"/>
      <c r="G171" s="221"/>
    </row>
    <row r="172" spans="1:7" x14ac:dyDescent="0.25">
      <c r="A172" s="221"/>
      <c r="B172" s="221"/>
      <c r="C172" s="221"/>
      <c r="D172" s="221"/>
      <c r="E172" s="221"/>
      <c r="F172" s="221"/>
      <c r="G172" s="221"/>
    </row>
    <row r="173" spans="1:7" x14ac:dyDescent="0.25">
      <c r="A173" s="221"/>
      <c r="B173" s="221"/>
      <c r="C173" s="221"/>
      <c r="D173" s="221"/>
      <c r="E173" s="221"/>
      <c r="F173" s="221"/>
      <c r="G173" s="221"/>
    </row>
    <row r="174" spans="1:7" x14ac:dyDescent="0.25">
      <c r="A174" s="221"/>
      <c r="B174" s="221"/>
      <c r="C174" s="221"/>
      <c r="D174" s="221"/>
      <c r="E174" s="221"/>
      <c r="F174" s="221"/>
      <c r="G174" s="221"/>
    </row>
    <row r="175" spans="1:7" x14ac:dyDescent="0.25">
      <c r="A175" s="221"/>
      <c r="B175" s="221"/>
      <c r="C175" s="221"/>
      <c r="D175" s="221"/>
      <c r="E175" s="221"/>
      <c r="F175" s="221"/>
      <c r="G175" s="221"/>
    </row>
    <row r="176" spans="1:7" x14ac:dyDescent="0.25">
      <c r="A176" s="221"/>
      <c r="B176" s="221"/>
      <c r="C176" s="221"/>
      <c r="D176" s="221"/>
      <c r="E176" s="221"/>
      <c r="F176" s="221"/>
      <c r="G176" s="221"/>
    </row>
    <row r="177" spans="1:7" x14ac:dyDescent="0.25">
      <c r="A177" s="221"/>
      <c r="B177" s="221"/>
      <c r="C177" s="221"/>
      <c r="D177" s="221"/>
      <c r="E177" s="221"/>
      <c r="F177" s="221"/>
      <c r="G177" s="221"/>
    </row>
    <row r="178" spans="1:7" x14ac:dyDescent="0.25">
      <c r="A178" s="221"/>
      <c r="B178" s="221"/>
      <c r="C178" s="221"/>
      <c r="D178" s="221"/>
      <c r="E178" s="221"/>
      <c r="F178" s="221"/>
      <c r="G178" s="221"/>
    </row>
    <row r="179" spans="1:7" x14ac:dyDescent="0.25">
      <c r="A179" s="221"/>
      <c r="B179" s="221"/>
      <c r="C179" s="221"/>
      <c r="D179" s="221"/>
      <c r="E179" s="221"/>
      <c r="F179" s="221"/>
      <c r="G179" s="221"/>
    </row>
    <row r="180" spans="1:7" x14ac:dyDescent="0.25">
      <c r="A180" s="221"/>
      <c r="B180" s="221"/>
      <c r="C180" s="221"/>
      <c r="D180" s="221"/>
      <c r="E180" s="221"/>
      <c r="F180" s="221"/>
      <c r="G180" s="221"/>
    </row>
    <row r="181" spans="1:7" x14ac:dyDescent="0.25">
      <c r="A181" s="221"/>
      <c r="B181" s="221"/>
      <c r="C181" s="221"/>
      <c r="D181" s="221"/>
      <c r="E181" s="221"/>
      <c r="F181" s="221"/>
      <c r="G181" s="221"/>
    </row>
    <row r="182" spans="1:7" x14ac:dyDescent="0.25">
      <c r="A182" s="221"/>
      <c r="B182" s="221"/>
      <c r="C182" s="221"/>
      <c r="D182" s="221"/>
      <c r="E182" s="221"/>
      <c r="F182" s="221"/>
      <c r="G182" s="221"/>
    </row>
    <row r="183" spans="1:7" x14ac:dyDescent="0.25">
      <c r="A183" s="221"/>
      <c r="B183" s="221"/>
      <c r="C183" s="221"/>
      <c r="D183" s="221"/>
      <c r="E183" s="221"/>
      <c r="F183" s="221"/>
      <c r="G183" s="221"/>
    </row>
    <row r="184" spans="1:7" x14ac:dyDescent="0.25">
      <c r="A184" s="221"/>
      <c r="B184" s="221"/>
      <c r="C184" s="221"/>
      <c r="D184" s="221"/>
      <c r="E184" s="221"/>
      <c r="F184" s="221"/>
      <c r="G184" s="221"/>
    </row>
    <row r="185" spans="1:7" x14ac:dyDescent="0.25">
      <c r="A185" s="221"/>
      <c r="B185" s="221"/>
      <c r="C185" s="221"/>
      <c r="D185" s="221"/>
      <c r="E185" s="221"/>
      <c r="F185" s="221"/>
      <c r="G185" s="221"/>
    </row>
    <row r="186" spans="1:7" x14ac:dyDescent="0.25">
      <c r="A186" s="221"/>
      <c r="B186" s="221"/>
      <c r="C186" s="221"/>
      <c r="D186" s="221"/>
      <c r="E186" s="221"/>
      <c r="F186" s="221"/>
      <c r="G186" s="221"/>
    </row>
    <row r="187" spans="1:7" x14ac:dyDescent="0.25">
      <c r="A187" s="221"/>
      <c r="B187" s="221"/>
      <c r="C187" s="221"/>
      <c r="D187" s="221"/>
      <c r="E187" s="221"/>
      <c r="F187" s="221"/>
      <c r="G187" s="221"/>
    </row>
    <row r="188" spans="1:7" x14ac:dyDescent="0.25">
      <c r="A188" s="221"/>
      <c r="B188" s="221"/>
      <c r="C188" s="221"/>
      <c r="D188" s="221"/>
      <c r="E188" s="221"/>
      <c r="F188" s="221"/>
      <c r="G188" s="221"/>
    </row>
    <row r="189" spans="1:7" x14ac:dyDescent="0.25">
      <c r="A189" s="221"/>
      <c r="B189" s="221"/>
      <c r="C189" s="221"/>
      <c r="D189" s="221"/>
      <c r="E189" s="221"/>
      <c r="F189" s="221"/>
      <c r="G189" s="221"/>
    </row>
    <row r="190" spans="1:7" x14ac:dyDescent="0.25">
      <c r="A190" s="221"/>
      <c r="B190" s="221"/>
      <c r="C190" s="221"/>
      <c r="D190" s="221"/>
      <c r="E190" s="221"/>
      <c r="F190" s="221"/>
      <c r="G190" s="221"/>
    </row>
    <row r="191" spans="1:7" x14ac:dyDescent="0.25">
      <c r="A191" s="221"/>
      <c r="B191" s="221"/>
      <c r="C191" s="221"/>
      <c r="D191" s="221"/>
      <c r="E191" s="221"/>
      <c r="F191" s="221"/>
      <c r="G191" s="221"/>
    </row>
    <row r="192" spans="1:7" x14ac:dyDescent="0.25">
      <c r="A192" s="221"/>
      <c r="B192" s="221"/>
      <c r="C192" s="221"/>
      <c r="D192" s="221"/>
      <c r="E192" s="221"/>
      <c r="F192" s="221"/>
      <c r="G192" s="221"/>
    </row>
    <row r="193" spans="1:7" x14ac:dyDescent="0.25">
      <c r="A193" s="221"/>
      <c r="B193" s="221"/>
      <c r="C193" s="221"/>
      <c r="D193" s="221"/>
      <c r="E193" s="221"/>
      <c r="F193" s="221"/>
      <c r="G193" s="221"/>
    </row>
    <row r="194" spans="1:7" x14ac:dyDescent="0.25">
      <c r="A194" s="221"/>
      <c r="B194" s="221"/>
      <c r="C194" s="221"/>
      <c r="D194" s="221"/>
      <c r="E194" s="221"/>
      <c r="F194" s="221"/>
      <c r="G194" s="221"/>
    </row>
    <row r="195" spans="1:7" x14ac:dyDescent="0.25">
      <c r="A195" s="221"/>
      <c r="B195" s="221"/>
      <c r="C195" s="221"/>
      <c r="D195" s="221"/>
      <c r="E195" s="221"/>
      <c r="F195" s="221"/>
      <c r="G195" s="221"/>
    </row>
    <row r="196" spans="1:7" x14ac:dyDescent="0.25">
      <c r="A196" s="221"/>
      <c r="B196" s="221"/>
      <c r="C196" s="221"/>
      <c r="D196" s="221"/>
      <c r="E196" s="221"/>
      <c r="F196" s="221"/>
      <c r="G196" s="221"/>
    </row>
    <row r="197" spans="1:7" x14ac:dyDescent="0.25">
      <c r="A197" s="221"/>
      <c r="B197" s="221"/>
      <c r="C197" s="221"/>
      <c r="D197" s="221"/>
      <c r="E197" s="221"/>
      <c r="F197" s="221"/>
      <c r="G197" s="221"/>
    </row>
    <row r="198" spans="1:7" x14ac:dyDescent="0.25">
      <c r="A198" s="221"/>
      <c r="B198" s="221"/>
      <c r="C198" s="221"/>
      <c r="D198" s="221"/>
      <c r="E198" s="221"/>
      <c r="F198" s="221"/>
      <c r="G198" s="221"/>
    </row>
    <row r="199" spans="1:7" x14ac:dyDescent="0.25">
      <c r="A199" s="221"/>
      <c r="B199" s="221"/>
      <c r="C199" s="221"/>
      <c r="D199" s="221"/>
      <c r="E199" s="221"/>
      <c r="F199" s="221"/>
      <c r="G199" s="221"/>
    </row>
    <row r="200" spans="1:7" x14ac:dyDescent="0.25">
      <c r="A200" s="221"/>
      <c r="B200" s="221"/>
      <c r="C200" s="221"/>
      <c r="D200" s="221"/>
      <c r="E200" s="221"/>
      <c r="F200" s="221"/>
      <c r="G200" s="221"/>
    </row>
    <row r="201" spans="1:7" x14ac:dyDescent="0.25">
      <c r="A201" s="221"/>
      <c r="B201" s="221"/>
      <c r="C201" s="221"/>
      <c r="D201" s="221"/>
      <c r="E201" s="221"/>
      <c r="F201" s="221"/>
      <c r="G201" s="221"/>
    </row>
    <row r="202" spans="1:7" x14ac:dyDescent="0.25">
      <c r="A202" s="221"/>
      <c r="B202" s="221"/>
      <c r="C202" s="221"/>
      <c r="D202" s="221"/>
      <c r="E202" s="221"/>
      <c r="F202" s="221"/>
      <c r="G202" s="221"/>
    </row>
    <row r="203" spans="1:7" x14ac:dyDescent="0.25">
      <c r="A203" s="221"/>
      <c r="B203" s="221"/>
      <c r="C203" s="221"/>
      <c r="D203" s="221"/>
      <c r="E203" s="221"/>
      <c r="F203" s="221"/>
      <c r="G203" s="221"/>
    </row>
    <row r="204" spans="1:7" x14ac:dyDescent="0.25">
      <c r="A204" s="221"/>
      <c r="B204" s="221"/>
      <c r="C204" s="221"/>
      <c r="D204" s="221"/>
      <c r="E204" s="221"/>
      <c r="F204" s="221"/>
      <c r="G204" s="221"/>
    </row>
    <row r="205" spans="1:7" x14ac:dyDescent="0.25">
      <c r="A205" s="221"/>
      <c r="B205" s="221"/>
      <c r="C205" s="221"/>
      <c r="D205" s="221"/>
      <c r="E205" s="221"/>
      <c r="F205" s="221"/>
      <c r="G205" s="221"/>
    </row>
    <row r="206" spans="1:7" x14ac:dyDescent="0.25">
      <c r="A206" s="221"/>
      <c r="B206" s="221"/>
      <c r="C206" s="221"/>
      <c r="D206" s="221"/>
      <c r="E206" s="221"/>
      <c r="F206" s="221"/>
      <c r="G206" s="221"/>
    </row>
    <row r="207" spans="1:7" x14ac:dyDescent="0.25">
      <c r="A207" s="221"/>
      <c r="B207" s="221"/>
      <c r="C207" s="221"/>
      <c r="D207" s="221"/>
      <c r="E207" s="221"/>
      <c r="F207" s="221"/>
      <c r="G207" s="221"/>
    </row>
    <row r="208" spans="1:7" x14ac:dyDescent="0.25">
      <c r="A208" s="221"/>
      <c r="B208" s="221"/>
      <c r="C208" s="221"/>
      <c r="D208" s="221"/>
      <c r="E208" s="221"/>
      <c r="F208" s="221"/>
      <c r="G208" s="221"/>
    </row>
    <row r="209" spans="1:7" x14ac:dyDescent="0.25">
      <c r="A209" s="221"/>
      <c r="B209" s="221"/>
      <c r="C209" s="221"/>
      <c r="D209" s="221"/>
      <c r="E209" s="221"/>
      <c r="F209" s="221"/>
      <c r="G209" s="221"/>
    </row>
    <row r="210" spans="1:7" x14ac:dyDescent="0.25">
      <c r="A210" s="221"/>
      <c r="B210" s="221"/>
      <c r="C210" s="221"/>
      <c r="D210" s="221"/>
      <c r="E210" s="221"/>
      <c r="F210" s="221"/>
      <c r="G210" s="221"/>
    </row>
    <row r="211" spans="1:7" x14ac:dyDescent="0.25">
      <c r="A211" s="221"/>
      <c r="B211" s="221"/>
      <c r="C211" s="221"/>
      <c r="D211" s="221"/>
      <c r="E211" s="221"/>
      <c r="F211" s="221"/>
      <c r="G211" s="221"/>
    </row>
    <row r="212" spans="1:7" x14ac:dyDescent="0.25">
      <c r="A212" s="221"/>
      <c r="B212" s="221"/>
      <c r="C212" s="221"/>
      <c r="D212" s="221"/>
      <c r="E212" s="221"/>
      <c r="F212" s="221"/>
      <c r="G212" s="221"/>
    </row>
    <row r="213" spans="1:7" x14ac:dyDescent="0.25">
      <c r="A213" s="221"/>
      <c r="B213" s="221"/>
      <c r="C213" s="221"/>
      <c r="D213" s="221"/>
      <c r="E213" s="221"/>
      <c r="F213" s="221"/>
      <c r="G213" s="221"/>
    </row>
    <row r="214" spans="1:7" x14ac:dyDescent="0.25">
      <c r="A214" s="221"/>
      <c r="B214" s="221"/>
      <c r="C214" s="221"/>
      <c r="D214" s="221"/>
      <c r="E214" s="221"/>
      <c r="F214" s="221"/>
      <c r="G214" s="221"/>
    </row>
    <row r="215" spans="1:7" x14ac:dyDescent="0.25">
      <c r="A215" s="221"/>
      <c r="B215" s="221"/>
      <c r="C215" s="221"/>
      <c r="D215" s="221"/>
      <c r="E215" s="221"/>
      <c r="F215" s="221"/>
      <c r="G215" s="221"/>
    </row>
    <row r="216" spans="1:7" x14ac:dyDescent="0.25">
      <c r="A216" s="221"/>
      <c r="B216" s="221"/>
      <c r="C216" s="221"/>
      <c r="D216" s="221"/>
      <c r="E216" s="221"/>
      <c r="F216" s="221"/>
      <c r="G216" s="221"/>
    </row>
    <row r="217" spans="1:7" x14ac:dyDescent="0.25">
      <c r="A217" s="221"/>
      <c r="B217" s="221"/>
      <c r="C217" s="221"/>
      <c r="D217" s="221"/>
      <c r="E217" s="221"/>
      <c r="F217" s="221"/>
      <c r="G217" s="221"/>
    </row>
    <row r="218" spans="1:7" x14ac:dyDescent="0.25">
      <c r="A218" s="221"/>
      <c r="B218" s="221"/>
      <c r="C218" s="221"/>
      <c r="D218" s="221"/>
      <c r="E218" s="221"/>
      <c r="F218" s="221"/>
      <c r="G218" s="221"/>
    </row>
    <row r="219" spans="1:7" x14ac:dyDescent="0.25">
      <c r="A219" s="221"/>
      <c r="B219" s="221"/>
      <c r="C219" s="221"/>
      <c r="D219" s="221"/>
      <c r="E219" s="221"/>
      <c r="F219" s="221"/>
      <c r="G219" s="221"/>
    </row>
    <row r="220" spans="1:7" x14ac:dyDescent="0.25">
      <c r="A220" s="221"/>
      <c r="B220" s="221"/>
      <c r="C220" s="221"/>
      <c r="D220" s="221"/>
      <c r="E220" s="221"/>
      <c r="F220" s="221"/>
      <c r="G220" s="221"/>
    </row>
    <row r="221" spans="1:7" x14ac:dyDescent="0.25">
      <c r="A221" s="221"/>
      <c r="B221" s="221"/>
      <c r="C221" s="221"/>
      <c r="D221" s="221"/>
      <c r="E221" s="221"/>
      <c r="F221" s="221"/>
      <c r="G221" s="221"/>
    </row>
    <row r="222" spans="1:7" x14ac:dyDescent="0.25">
      <c r="A222" s="221"/>
      <c r="B222" s="221"/>
      <c r="C222" s="221"/>
      <c r="D222" s="221"/>
      <c r="E222" s="221"/>
      <c r="F222" s="221"/>
      <c r="G222" s="221"/>
    </row>
    <row r="223" spans="1:7" x14ac:dyDescent="0.25">
      <c r="A223" s="221"/>
      <c r="B223" s="221"/>
      <c r="C223" s="221"/>
      <c r="D223" s="221"/>
      <c r="E223" s="221"/>
      <c r="F223" s="221"/>
      <c r="G223" s="221"/>
    </row>
    <row r="224" spans="1:7" x14ac:dyDescent="0.25">
      <c r="A224" s="221"/>
      <c r="B224" s="221"/>
      <c r="C224" s="221"/>
      <c r="D224" s="221"/>
      <c r="E224" s="221"/>
      <c r="F224" s="221"/>
      <c r="G224" s="221"/>
    </row>
    <row r="225" spans="1:7" x14ac:dyDescent="0.25">
      <c r="A225" s="221"/>
      <c r="B225" s="221"/>
      <c r="C225" s="221"/>
      <c r="D225" s="221"/>
      <c r="E225" s="221"/>
      <c r="F225" s="221"/>
      <c r="G225" s="221"/>
    </row>
    <row r="226" spans="1:7" x14ac:dyDescent="0.25">
      <c r="A226" s="221"/>
      <c r="B226" s="221"/>
      <c r="C226" s="221"/>
      <c r="D226" s="221"/>
      <c r="E226" s="221"/>
      <c r="F226" s="221"/>
      <c r="G226" s="221"/>
    </row>
    <row r="227" spans="1:7" x14ac:dyDescent="0.25">
      <c r="A227" s="221"/>
      <c r="B227" s="221"/>
      <c r="C227" s="221"/>
      <c r="D227" s="221"/>
      <c r="E227" s="221"/>
      <c r="F227" s="221"/>
      <c r="G227" s="221"/>
    </row>
    <row r="228" spans="1:7" x14ac:dyDescent="0.25">
      <c r="A228" s="221"/>
      <c r="B228" s="221"/>
      <c r="C228" s="221"/>
      <c r="D228" s="221"/>
      <c r="E228" s="221"/>
      <c r="F228" s="221"/>
      <c r="G228" s="221"/>
    </row>
    <row r="229" spans="1:7" x14ac:dyDescent="0.25">
      <c r="A229" s="221"/>
      <c r="B229" s="221"/>
      <c r="C229" s="221"/>
      <c r="D229" s="221"/>
      <c r="E229" s="221"/>
      <c r="F229" s="221"/>
      <c r="G229" s="221"/>
    </row>
    <row r="230" spans="1:7" x14ac:dyDescent="0.25">
      <c r="A230" s="221"/>
      <c r="B230" s="221"/>
      <c r="C230" s="221"/>
      <c r="D230" s="221"/>
      <c r="E230" s="221"/>
      <c r="F230" s="221"/>
      <c r="G230" s="221"/>
    </row>
    <row r="231" spans="1:7" x14ac:dyDescent="0.25">
      <c r="A231" s="221"/>
      <c r="B231" s="221"/>
      <c r="C231" s="221"/>
      <c r="D231" s="221"/>
      <c r="E231" s="221"/>
      <c r="F231" s="221"/>
      <c r="G231" s="221"/>
    </row>
    <row r="232" spans="1:7" x14ac:dyDescent="0.25">
      <c r="A232" s="221"/>
      <c r="B232" s="221"/>
      <c r="C232" s="221"/>
      <c r="D232" s="221"/>
      <c r="E232" s="221"/>
      <c r="F232" s="221"/>
      <c r="G232" s="221"/>
    </row>
    <row r="233" spans="1:7" x14ac:dyDescent="0.25">
      <c r="A233" s="221"/>
      <c r="B233" s="221"/>
      <c r="C233" s="221"/>
      <c r="D233" s="221"/>
      <c r="E233" s="221"/>
      <c r="F233" s="221"/>
      <c r="G233" s="221"/>
    </row>
    <row r="234" spans="1:7" x14ac:dyDescent="0.25">
      <c r="A234" s="221"/>
      <c r="B234" s="221"/>
      <c r="C234" s="221"/>
      <c r="D234" s="221"/>
      <c r="E234" s="221"/>
      <c r="F234" s="221"/>
      <c r="G234" s="221"/>
    </row>
    <row r="235" spans="1:7" x14ac:dyDescent="0.25">
      <c r="A235" s="221"/>
      <c r="B235" s="221"/>
      <c r="C235" s="221"/>
      <c r="D235" s="221"/>
      <c r="E235" s="221"/>
      <c r="F235" s="221"/>
      <c r="G235" s="221"/>
    </row>
    <row r="236" spans="1:7" x14ac:dyDescent="0.25">
      <c r="A236" s="221"/>
      <c r="B236" s="221"/>
      <c r="C236" s="221"/>
      <c r="D236" s="221"/>
      <c r="E236" s="221"/>
      <c r="F236" s="221"/>
      <c r="G236" s="221"/>
    </row>
    <row r="237" spans="1:7" x14ac:dyDescent="0.25">
      <c r="A237" s="221"/>
      <c r="B237" s="221"/>
      <c r="C237" s="221"/>
      <c r="D237" s="221"/>
      <c r="E237" s="221"/>
      <c r="F237" s="221"/>
      <c r="G237" s="221"/>
    </row>
    <row r="238" spans="1:7" x14ac:dyDescent="0.25">
      <c r="A238" s="221"/>
      <c r="B238" s="221"/>
      <c r="C238" s="221"/>
      <c r="D238" s="221"/>
      <c r="E238" s="221"/>
      <c r="F238" s="221"/>
      <c r="G238" s="221"/>
    </row>
    <row r="239" spans="1:7" x14ac:dyDescent="0.25">
      <c r="A239" s="221"/>
      <c r="B239" s="221"/>
      <c r="C239" s="221"/>
      <c r="D239" s="221"/>
      <c r="E239" s="221"/>
      <c r="F239" s="221"/>
      <c r="G239" s="221"/>
    </row>
    <row r="240" spans="1:7" x14ac:dyDescent="0.25">
      <c r="A240" s="221"/>
      <c r="B240" s="221"/>
      <c r="C240" s="221"/>
      <c r="D240" s="221"/>
      <c r="E240" s="221"/>
      <c r="F240" s="221"/>
      <c r="G240" s="221"/>
    </row>
    <row r="241" spans="1:7" x14ac:dyDescent="0.25">
      <c r="A241" s="221"/>
      <c r="B241" s="221"/>
      <c r="C241" s="221"/>
      <c r="D241" s="221"/>
      <c r="E241" s="221"/>
      <c r="F241" s="221"/>
      <c r="G241" s="221"/>
    </row>
    <row r="242" spans="1:7" x14ac:dyDescent="0.25">
      <c r="A242" s="221"/>
      <c r="B242" s="221"/>
      <c r="C242" s="221"/>
      <c r="D242" s="221"/>
      <c r="E242" s="221"/>
      <c r="F242" s="221"/>
      <c r="G242" s="221"/>
    </row>
    <row r="243" spans="1:7" x14ac:dyDescent="0.25">
      <c r="A243" s="221"/>
      <c r="B243" s="221"/>
      <c r="C243" s="221"/>
      <c r="D243" s="221"/>
      <c r="E243" s="221"/>
      <c r="F243" s="221"/>
      <c r="G243" s="221"/>
    </row>
    <row r="244" spans="1:7" x14ac:dyDescent="0.25">
      <c r="A244" s="221"/>
      <c r="B244" s="221"/>
      <c r="C244" s="221"/>
      <c r="D244" s="221"/>
      <c r="E244" s="221"/>
      <c r="F244" s="221"/>
      <c r="G244" s="221"/>
    </row>
    <row r="245" spans="1:7" x14ac:dyDescent="0.25">
      <c r="A245" s="221"/>
      <c r="B245" s="221"/>
      <c r="C245" s="221"/>
      <c r="D245" s="221"/>
      <c r="E245" s="221"/>
      <c r="F245" s="221"/>
      <c r="G245" s="221"/>
    </row>
    <row r="246" spans="1:7" x14ac:dyDescent="0.25">
      <c r="A246" s="221"/>
      <c r="B246" s="221"/>
      <c r="C246" s="221"/>
      <c r="D246" s="221"/>
      <c r="E246" s="221"/>
      <c r="F246" s="221"/>
      <c r="G246" s="221"/>
    </row>
    <row r="247" spans="1:7" x14ac:dyDescent="0.25">
      <c r="A247" s="221"/>
      <c r="B247" s="221"/>
      <c r="C247" s="221"/>
      <c r="D247" s="221"/>
      <c r="E247" s="221"/>
      <c r="F247" s="221"/>
      <c r="G247" s="221"/>
    </row>
    <row r="248" spans="1:7" x14ac:dyDescent="0.25">
      <c r="A248" s="221"/>
      <c r="B248" s="221"/>
      <c r="C248" s="221"/>
      <c r="D248" s="221"/>
      <c r="E248" s="221"/>
      <c r="F248" s="221"/>
      <c r="G248" s="221"/>
    </row>
    <row r="249" spans="1:7" x14ac:dyDescent="0.25">
      <c r="A249" s="221"/>
      <c r="B249" s="221"/>
      <c r="C249" s="221"/>
      <c r="D249" s="221"/>
      <c r="E249" s="221"/>
      <c r="F249" s="221"/>
      <c r="G249" s="221"/>
    </row>
    <row r="250" spans="1:7" x14ac:dyDescent="0.25">
      <c r="A250" s="221"/>
      <c r="B250" s="221"/>
      <c r="C250" s="221"/>
      <c r="D250" s="221"/>
      <c r="E250" s="221"/>
      <c r="F250" s="221"/>
      <c r="G250" s="221"/>
    </row>
    <row r="251" spans="1:7" x14ac:dyDescent="0.25">
      <c r="A251" s="221"/>
      <c r="B251" s="221"/>
      <c r="C251" s="221"/>
      <c r="D251" s="221"/>
      <c r="E251" s="221"/>
      <c r="F251" s="221"/>
      <c r="G251" s="221"/>
    </row>
    <row r="252" spans="1:7" x14ac:dyDescent="0.25">
      <c r="A252" s="221"/>
      <c r="B252" s="221"/>
      <c r="C252" s="221"/>
      <c r="D252" s="221"/>
      <c r="E252" s="221"/>
      <c r="F252" s="221"/>
      <c r="G252" s="221"/>
    </row>
    <row r="253" spans="1:7" x14ac:dyDescent="0.25">
      <c r="A253" s="221"/>
      <c r="B253" s="221"/>
      <c r="C253" s="221"/>
      <c r="D253" s="221"/>
      <c r="E253" s="221"/>
      <c r="F253" s="221"/>
      <c r="G253" s="221"/>
    </row>
    <row r="254" spans="1:7" x14ac:dyDescent="0.25">
      <c r="A254" s="221"/>
      <c r="B254" s="221"/>
      <c r="C254" s="221"/>
      <c r="D254" s="221"/>
      <c r="E254" s="221"/>
      <c r="F254" s="221"/>
      <c r="G254" s="221"/>
    </row>
    <row r="255" spans="1:7" x14ac:dyDescent="0.25">
      <c r="A255" s="221"/>
      <c r="B255" s="221"/>
      <c r="C255" s="221"/>
      <c r="D255" s="221"/>
      <c r="E255" s="221"/>
      <c r="F255" s="221"/>
      <c r="G255" s="221"/>
    </row>
    <row r="256" spans="1:7" x14ac:dyDescent="0.25">
      <c r="A256" s="221"/>
      <c r="B256" s="221"/>
      <c r="C256" s="221"/>
      <c r="D256" s="221"/>
      <c r="E256" s="221"/>
      <c r="F256" s="221"/>
      <c r="G256" s="221"/>
    </row>
    <row r="257" spans="1:7" x14ac:dyDescent="0.25">
      <c r="A257" s="221"/>
      <c r="B257" s="221"/>
      <c r="C257" s="221"/>
      <c r="D257" s="221"/>
      <c r="E257" s="221"/>
      <c r="F257" s="221"/>
      <c r="G257" s="221"/>
    </row>
    <row r="258" spans="1:7" x14ac:dyDescent="0.25">
      <c r="A258" s="221"/>
      <c r="B258" s="221"/>
      <c r="C258" s="221"/>
      <c r="D258" s="221"/>
      <c r="E258" s="221"/>
      <c r="F258" s="221"/>
      <c r="G258" s="221"/>
    </row>
    <row r="259" spans="1:7" x14ac:dyDescent="0.25">
      <c r="A259" s="221"/>
      <c r="B259" s="221"/>
      <c r="C259" s="221"/>
      <c r="D259" s="221"/>
      <c r="E259" s="221"/>
      <c r="F259" s="221"/>
      <c r="G259" s="221"/>
    </row>
    <row r="260" spans="1:7" x14ac:dyDescent="0.25">
      <c r="A260" s="221"/>
      <c r="B260" s="221"/>
      <c r="C260" s="221"/>
      <c r="D260" s="221"/>
      <c r="E260" s="221"/>
      <c r="F260" s="221"/>
      <c r="G260" s="221"/>
    </row>
    <row r="261" spans="1:7" x14ac:dyDescent="0.25">
      <c r="A261" s="221"/>
      <c r="B261" s="221"/>
      <c r="C261" s="221"/>
      <c r="D261" s="221"/>
      <c r="E261" s="221"/>
      <c r="F261" s="221"/>
      <c r="G261" s="221"/>
    </row>
    <row r="262" spans="1:7" x14ac:dyDescent="0.25">
      <c r="A262" s="221"/>
      <c r="B262" s="221"/>
      <c r="C262" s="221"/>
      <c r="D262" s="221"/>
      <c r="E262" s="221"/>
      <c r="F262" s="221"/>
      <c r="G262" s="221"/>
    </row>
    <row r="263" spans="1:7" x14ac:dyDescent="0.25">
      <c r="A263" s="221"/>
      <c r="B263" s="221"/>
      <c r="C263" s="221"/>
      <c r="D263" s="221"/>
      <c r="E263" s="221"/>
      <c r="F263" s="221"/>
      <c r="G263" s="221"/>
    </row>
    <row r="264" spans="1:7" x14ac:dyDescent="0.25">
      <c r="A264" s="221"/>
      <c r="B264" s="221"/>
      <c r="C264" s="221"/>
      <c r="D264" s="221"/>
      <c r="E264" s="221"/>
      <c r="F264" s="221"/>
      <c r="G264" s="221"/>
    </row>
    <row r="265" spans="1:7" x14ac:dyDescent="0.25">
      <c r="A265" s="221"/>
      <c r="B265" s="221"/>
      <c r="C265" s="221"/>
      <c r="D265" s="221"/>
      <c r="E265" s="221"/>
      <c r="F265" s="221"/>
      <c r="G265" s="221"/>
    </row>
    <row r="266" spans="1:7" x14ac:dyDescent="0.25">
      <c r="A266" s="221"/>
      <c r="B266" s="221"/>
      <c r="C266" s="221"/>
      <c r="D266" s="221"/>
      <c r="E266" s="221"/>
      <c r="F266" s="221"/>
      <c r="G266" s="221"/>
    </row>
    <row r="267" spans="1:7" x14ac:dyDescent="0.25">
      <c r="A267" s="221"/>
      <c r="B267" s="221"/>
      <c r="C267" s="221"/>
      <c r="D267" s="221"/>
      <c r="E267" s="221"/>
      <c r="F267" s="221"/>
      <c r="G267" s="221"/>
    </row>
    <row r="268" spans="1:7" x14ac:dyDescent="0.25">
      <c r="A268" s="221"/>
      <c r="B268" s="221"/>
      <c r="C268" s="221"/>
      <c r="D268" s="221"/>
      <c r="E268" s="221"/>
      <c r="F268" s="221"/>
      <c r="G268" s="221"/>
    </row>
    <row r="269" spans="1:7" x14ac:dyDescent="0.25">
      <c r="A269" s="221"/>
      <c r="B269" s="221"/>
      <c r="C269" s="221"/>
      <c r="D269" s="221"/>
      <c r="E269" s="221"/>
      <c r="F269" s="221"/>
      <c r="G269" s="221"/>
    </row>
    <row r="270" spans="1:7" x14ac:dyDescent="0.25">
      <c r="A270" s="221"/>
      <c r="B270" s="221"/>
      <c r="C270" s="221"/>
      <c r="D270" s="221"/>
      <c r="E270" s="221"/>
      <c r="F270" s="221"/>
      <c r="G270" s="221"/>
    </row>
    <row r="271" spans="1:7" x14ac:dyDescent="0.25">
      <c r="A271" s="221"/>
      <c r="B271" s="221"/>
      <c r="C271" s="221"/>
      <c r="D271" s="221"/>
      <c r="E271" s="221"/>
      <c r="F271" s="221"/>
      <c r="G271" s="221"/>
    </row>
    <row r="272" spans="1:7" x14ac:dyDescent="0.25">
      <c r="A272" s="221"/>
      <c r="B272" s="221"/>
      <c r="C272" s="221"/>
      <c r="D272" s="221"/>
      <c r="E272" s="221"/>
      <c r="F272" s="221"/>
      <c r="G272" s="221"/>
    </row>
    <row r="273" spans="1:7" x14ac:dyDescent="0.25">
      <c r="A273" s="221"/>
      <c r="B273" s="221"/>
      <c r="C273" s="221"/>
      <c r="D273" s="221"/>
      <c r="E273" s="221"/>
      <c r="F273" s="221"/>
      <c r="G273" s="221"/>
    </row>
    <row r="274" spans="1:7" x14ac:dyDescent="0.25">
      <c r="A274" s="221"/>
      <c r="B274" s="221"/>
      <c r="C274" s="221"/>
      <c r="D274" s="221"/>
      <c r="E274" s="221"/>
      <c r="F274" s="221"/>
      <c r="G274" s="221"/>
    </row>
    <row r="275" spans="1:7" x14ac:dyDescent="0.25">
      <c r="A275" s="221"/>
      <c r="B275" s="221"/>
      <c r="C275" s="221"/>
      <c r="D275" s="221"/>
      <c r="E275" s="221"/>
      <c r="F275" s="221"/>
      <c r="G275" s="221"/>
    </row>
    <row r="276" spans="1:7" x14ac:dyDescent="0.25">
      <c r="A276" s="221"/>
      <c r="B276" s="221"/>
      <c r="C276" s="221"/>
      <c r="D276" s="221"/>
      <c r="E276" s="221"/>
      <c r="F276" s="221"/>
      <c r="G276" s="221"/>
    </row>
    <row r="277" spans="1:7" x14ac:dyDescent="0.25">
      <c r="A277" s="221"/>
      <c r="B277" s="221"/>
      <c r="C277" s="221"/>
      <c r="D277" s="221"/>
      <c r="E277" s="221"/>
      <c r="F277" s="221"/>
      <c r="G277" s="221"/>
    </row>
    <row r="278" spans="1:7" x14ac:dyDescent="0.25">
      <c r="A278" s="221"/>
      <c r="B278" s="221"/>
      <c r="C278" s="221"/>
      <c r="D278" s="221"/>
      <c r="E278" s="221"/>
      <c r="F278" s="221"/>
      <c r="G278" s="221"/>
    </row>
    <row r="279" spans="1:7" x14ac:dyDescent="0.25">
      <c r="A279" s="221"/>
      <c r="B279" s="221"/>
      <c r="C279" s="221"/>
      <c r="D279" s="221"/>
      <c r="E279" s="221"/>
      <c r="F279" s="221"/>
      <c r="G279" s="221"/>
    </row>
    <row r="280" spans="1:7" x14ac:dyDescent="0.25">
      <c r="A280" s="221"/>
      <c r="B280" s="221"/>
      <c r="C280" s="221"/>
      <c r="D280" s="221"/>
      <c r="E280" s="221"/>
      <c r="F280" s="221"/>
      <c r="G280" s="221"/>
    </row>
    <row r="281" spans="1:7" x14ac:dyDescent="0.25">
      <c r="A281" s="221"/>
      <c r="B281" s="221"/>
      <c r="C281" s="221"/>
      <c r="D281" s="221"/>
      <c r="E281" s="221"/>
      <c r="F281" s="221"/>
      <c r="G281" s="221"/>
    </row>
    <row r="282" spans="1:7" x14ac:dyDescent="0.25">
      <c r="A282" s="221"/>
      <c r="B282" s="221"/>
      <c r="C282" s="221"/>
      <c r="D282" s="221"/>
      <c r="E282" s="221"/>
      <c r="F282" s="221"/>
      <c r="G282" s="221"/>
    </row>
    <row r="283" spans="1:7" x14ac:dyDescent="0.25">
      <c r="A283" s="221"/>
      <c r="B283" s="221"/>
      <c r="C283" s="221"/>
      <c r="D283" s="221"/>
      <c r="E283" s="221"/>
      <c r="F283" s="221"/>
      <c r="G283" s="221"/>
    </row>
    <row r="284" spans="1:7" x14ac:dyDescent="0.25">
      <c r="A284" s="221"/>
      <c r="B284" s="221"/>
      <c r="C284" s="221"/>
      <c r="D284" s="221"/>
      <c r="E284" s="221"/>
      <c r="F284" s="221"/>
      <c r="G284" s="221"/>
    </row>
    <row r="285" spans="1:7" x14ac:dyDescent="0.25">
      <c r="A285" s="221"/>
      <c r="B285" s="221"/>
      <c r="C285" s="221"/>
      <c r="D285" s="221"/>
      <c r="E285" s="221"/>
      <c r="F285" s="221"/>
      <c r="G285" s="221"/>
    </row>
    <row r="286" spans="1:7" x14ac:dyDescent="0.25">
      <c r="A286" s="221"/>
      <c r="B286" s="221"/>
      <c r="C286" s="221"/>
      <c r="D286" s="221"/>
      <c r="E286" s="221"/>
      <c r="F286" s="221"/>
      <c r="G286" s="221"/>
    </row>
    <row r="287" spans="1:7" x14ac:dyDescent="0.25">
      <c r="A287" s="221"/>
      <c r="B287" s="221"/>
      <c r="C287" s="221"/>
      <c r="D287" s="221"/>
      <c r="E287" s="221"/>
      <c r="F287" s="221"/>
      <c r="G287" s="221"/>
    </row>
    <row r="288" spans="1:7" x14ac:dyDescent="0.25">
      <c r="A288" s="221"/>
      <c r="B288" s="221"/>
      <c r="C288" s="221"/>
      <c r="D288" s="221"/>
      <c r="E288" s="221"/>
      <c r="F288" s="221"/>
      <c r="G288" s="221"/>
    </row>
    <row r="289" spans="1:7" x14ac:dyDescent="0.25">
      <c r="A289" s="221"/>
      <c r="B289" s="221"/>
      <c r="C289" s="221"/>
      <c r="D289" s="221"/>
      <c r="E289" s="221"/>
      <c r="F289" s="221"/>
      <c r="G289" s="221"/>
    </row>
    <row r="290" spans="1:7" x14ac:dyDescent="0.25">
      <c r="A290" s="221"/>
      <c r="B290" s="221"/>
      <c r="C290" s="221"/>
      <c r="D290" s="221"/>
      <c r="E290" s="221"/>
      <c r="F290" s="221"/>
      <c r="G290" s="221"/>
    </row>
    <row r="291" spans="1:7" x14ac:dyDescent="0.25">
      <c r="A291" s="221"/>
      <c r="B291" s="221"/>
      <c r="C291" s="221"/>
      <c r="D291" s="221"/>
      <c r="E291" s="221"/>
      <c r="F291" s="221"/>
      <c r="G291" s="221"/>
    </row>
    <row r="292" spans="1:7" x14ac:dyDescent="0.25">
      <c r="A292" s="221"/>
      <c r="B292" s="221"/>
      <c r="C292" s="221"/>
      <c r="D292" s="221"/>
      <c r="E292" s="221"/>
      <c r="F292" s="221"/>
      <c r="G292" s="221"/>
    </row>
    <row r="293" spans="1:7" x14ac:dyDescent="0.25">
      <c r="A293" s="221"/>
      <c r="B293" s="221"/>
      <c r="C293" s="221"/>
      <c r="D293" s="221"/>
      <c r="E293" s="221"/>
      <c r="F293" s="221"/>
      <c r="G293" s="221"/>
    </row>
    <row r="294" spans="1:7" x14ac:dyDescent="0.25">
      <c r="A294" s="221"/>
      <c r="B294" s="221"/>
      <c r="C294" s="221"/>
      <c r="D294" s="221"/>
      <c r="E294" s="221"/>
      <c r="F294" s="221"/>
      <c r="G294" s="221"/>
    </row>
    <row r="295" spans="1:7" x14ac:dyDescent="0.25">
      <c r="A295" s="221"/>
      <c r="B295" s="221"/>
      <c r="C295" s="221"/>
      <c r="D295" s="221"/>
      <c r="E295" s="221"/>
      <c r="F295" s="221"/>
      <c r="G295" s="221"/>
    </row>
    <row r="296" spans="1:7" x14ac:dyDescent="0.25">
      <c r="A296" s="221"/>
      <c r="B296" s="221"/>
      <c r="C296" s="221"/>
      <c r="D296" s="221"/>
      <c r="E296" s="221"/>
      <c r="F296" s="221"/>
      <c r="G296" s="221"/>
    </row>
    <row r="297" spans="1:7" x14ac:dyDescent="0.25">
      <c r="A297" s="221"/>
      <c r="B297" s="221"/>
      <c r="C297" s="221"/>
      <c r="D297" s="221"/>
      <c r="E297" s="221"/>
      <c r="F297" s="221"/>
      <c r="G297" s="221"/>
    </row>
    <row r="298" spans="1:7" x14ac:dyDescent="0.25">
      <c r="A298" s="221"/>
      <c r="B298" s="221"/>
      <c r="C298" s="221"/>
      <c r="D298" s="221"/>
      <c r="E298" s="221"/>
      <c r="F298" s="221"/>
      <c r="G298" s="221"/>
    </row>
    <row r="299" spans="1:7" x14ac:dyDescent="0.25">
      <c r="A299" s="221"/>
      <c r="B299" s="221"/>
      <c r="C299" s="221"/>
      <c r="D299" s="221"/>
      <c r="E299" s="221"/>
      <c r="F299" s="221"/>
      <c r="G299" s="221"/>
    </row>
    <row r="300" spans="1:7" x14ac:dyDescent="0.25">
      <c r="A300" s="221"/>
      <c r="B300" s="221"/>
      <c r="C300" s="221"/>
      <c r="D300" s="221"/>
      <c r="E300" s="221"/>
      <c r="F300" s="221"/>
      <c r="G300" s="221"/>
    </row>
    <row r="301" spans="1:7" x14ac:dyDescent="0.25">
      <c r="A301" s="221"/>
      <c r="B301" s="221"/>
      <c r="C301" s="221"/>
      <c r="D301" s="221"/>
      <c r="E301" s="221"/>
      <c r="F301" s="221"/>
      <c r="G301" s="221"/>
    </row>
    <row r="302" spans="1:7" x14ac:dyDescent="0.25">
      <c r="A302" s="221"/>
      <c r="B302" s="221"/>
      <c r="C302" s="221"/>
      <c r="D302" s="221"/>
      <c r="E302" s="221"/>
      <c r="F302" s="221"/>
      <c r="G302" s="221"/>
    </row>
    <row r="303" spans="1:7" x14ac:dyDescent="0.25">
      <c r="A303" s="221"/>
      <c r="B303" s="221"/>
      <c r="C303" s="221"/>
      <c r="D303" s="221"/>
      <c r="E303" s="221"/>
      <c r="F303" s="221"/>
      <c r="G303" s="221"/>
    </row>
    <row r="304" spans="1:7" x14ac:dyDescent="0.25">
      <c r="A304" s="221"/>
      <c r="B304" s="221"/>
      <c r="C304" s="221"/>
      <c r="D304" s="221"/>
      <c r="E304" s="221"/>
      <c r="F304" s="221"/>
      <c r="G304" s="221"/>
    </row>
    <row r="305" spans="1:7" x14ac:dyDescent="0.25">
      <c r="A305" s="221"/>
      <c r="B305" s="221"/>
      <c r="C305" s="221"/>
      <c r="D305" s="221"/>
      <c r="E305" s="221"/>
      <c r="F305" s="221"/>
      <c r="G305" s="221"/>
    </row>
    <row r="306" spans="1:7" x14ac:dyDescent="0.25">
      <c r="A306" s="221"/>
      <c r="B306" s="221"/>
      <c r="C306" s="221"/>
      <c r="D306" s="221"/>
      <c r="E306" s="221"/>
      <c r="F306" s="221"/>
      <c r="G306" s="221"/>
    </row>
    <row r="307" spans="1:7" x14ac:dyDescent="0.25">
      <c r="A307" s="221"/>
      <c r="B307" s="221"/>
      <c r="C307" s="221"/>
      <c r="D307" s="221"/>
      <c r="E307" s="221"/>
      <c r="F307" s="221"/>
      <c r="G307" s="221"/>
    </row>
    <row r="308" spans="1:7" x14ac:dyDescent="0.25">
      <c r="A308" s="221"/>
      <c r="B308" s="221"/>
      <c r="C308" s="221"/>
      <c r="D308" s="221"/>
      <c r="E308" s="221"/>
      <c r="F308" s="221"/>
      <c r="G308" s="221"/>
    </row>
    <row r="309" spans="1:7" x14ac:dyDescent="0.25">
      <c r="A309" s="221"/>
      <c r="B309" s="221"/>
      <c r="C309" s="221"/>
      <c r="D309" s="221"/>
      <c r="E309" s="221"/>
      <c r="F309" s="221"/>
      <c r="G309" s="221"/>
    </row>
    <row r="310" spans="1:7" x14ac:dyDescent="0.25">
      <c r="A310" s="221"/>
      <c r="B310" s="221"/>
      <c r="C310" s="221"/>
      <c r="D310" s="221"/>
      <c r="E310" s="221"/>
      <c r="F310" s="221"/>
      <c r="G310" s="221"/>
    </row>
    <row r="311" spans="1:7" x14ac:dyDescent="0.25">
      <c r="A311" s="221"/>
      <c r="B311" s="221"/>
      <c r="C311" s="221"/>
      <c r="D311" s="221"/>
      <c r="E311" s="221"/>
      <c r="F311" s="221"/>
      <c r="G311" s="221"/>
    </row>
    <row r="312" spans="1:7" x14ac:dyDescent="0.25">
      <c r="A312" s="221"/>
      <c r="B312" s="221"/>
      <c r="C312" s="221"/>
      <c r="D312" s="221"/>
      <c r="E312" s="221"/>
      <c r="F312" s="221"/>
      <c r="G312" s="221"/>
    </row>
    <row r="313" spans="1:7" x14ac:dyDescent="0.25">
      <c r="A313" s="221"/>
      <c r="B313" s="221"/>
      <c r="C313" s="221"/>
      <c r="D313" s="221"/>
      <c r="E313" s="221"/>
      <c r="F313" s="221"/>
      <c r="G313" s="221"/>
    </row>
    <row r="314" spans="1:7" x14ac:dyDescent="0.25">
      <c r="A314" s="221"/>
      <c r="B314" s="221"/>
      <c r="C314" s="221"/>
      <c r="D314" s="221"/>
      <c r="E314" s="221"/>
      <c r="F314" s="221"/>
      <c r="G314" s="221"/>
    </row>
    <row r="315" spans="1:7" x14ac:dyDescent="0.25">
      <c r="A315" s="221"/>
      <c r="B315" s="221"/>
      <c r="C315" s="221"/>
      <c r="D315" s="221"/>
      <c r="E315" s="221"/>
      <c r="F315" s="221"/>
      <c r="G315" s="221"/>
    </row>
    <row r="316" spans="1:7" x14ac:dyDescent="0.25">
      <c r="A316" s="221"/>
      <c r="B316" s="221"/>
      <c r="C316" s="221"/>
      <c r="D316" s="221"/>
      <c r="E316" s="221"/>
      <c r="F316" s="221"/>
      <c r="G316" s="221"/>
    </row>
    <row r="317" spans="1:7" x14ac:dyDescent="0.25">
      <c r="A317" s="221"/>
      <c r="B317" s="221"/>
      <c r="C317" s="221"/>
      <c r="D317" s="221"/>
      <c r="E317" s="221"/>
      <c r="F317" s="221"/>
      <c r="G317" s="221"/>
    </row>
    <row r="318" spans="1:7" x14ac:dyDescent="0.25">
      <c r="A318" s="221"/>
      <c r="B318" s="221"/>
      <c r="C318" s="221"/>
      <c r="D318" s="221"/>
      <c r="E318" s="221"/>
      <c r="F318" s="221"/>
      <c r="G318" s="221"/>
    </row>
    <row r="319" spans="1:7" x14ac:dyDescent="0.25">
      <c r="A319" s="221"/>
      <c r="B319" s="221"/>
      <c r="C319" s="221"/>
      <c r="D319" s="221"/>
      <c r="E319" s="221"/>
      <c r="F319" s="221"/>
      <c r="G319" s="221"/>
    </row>
    <row r="320" spans="1:7" x14ac:dyDescent="0.25">
      <c r="A320" s="221"/>
      <c r="B320" s="221"/>
      <c r="C320" s="221"/>
      <c r="D320" s="221"/>
      <c r="E320" s="221"/>
      <c r="F320" s="221"/>
      <c r="G320" s="221"/>
    </row>
    <row r="321" spans="1:7" x14ac:dyDescent="0.25">
      <c r="A321" s="221"/>
      <c r="B321" s="221"/>
      <c r="C321" s="221"/>
      <c r="D321" s="221"/>
      <c r="E321" s="221"/>
      <c r="F321" s="221"/>
      <c r="G321" s="221"/>
    </row>
    <row r="322" spans="1:7" x14ac:dyDescent="0.25">
      <c r="A322" s="221"/>
      <c r="B322" s="221"/>
      <c r="C322" s="221"/>
      <c r="D322" s="221"/>
      <c r="E322" s="221"/>
      <c r="F322" s="221"/>
      <c r="G322" s="221"/>
    </row>
    <row r="323" spans="1:7" x14ac:dyDescent="0.25">
      <c r="A323" s="221"/>
      <c r="B323" s="221"/>
      <c r="C323" s="221"/>
      <c r="D323" s="221"/>
      <c r="E323" s="221"/>
      <c r="F323" s="221"/>
      <c r="G323" s="221"/>
    </row>
    <row r="324" spans="1:7" x14ac:dyDescent="0.25">
      <c r="A324" s="221"/>
      <c r="B324" s="221"/>
      <c r="C324" s="221"/>
      <c r="D324" s="221"/>
      <c r="E324" s="221"/>
      <c r="F324" s="221"/>
      <c r="G324" s="221"/>
    </row>
  </sheetData>
  <sheetProtection algorithmName="SHA-512" hashValue="bBYhBMmzSlhtxIhkSZEDu8+DK88VXE0Jse02Z6JKfKYEkyzOk/mV4I8+JWDN4VdDRYPN7+P80kN2IbMIj4AQlg==" saltValue="RxadVGZLBV8lYu/dh+mSUg==" spinCount="100000" sheet="1" objects="1" scenarios="1"/>
  <protectedRanges>
    <protectedRange algorithmName="SHA-512" hashValue="x9FQXBGkMbpmWRNI3k3gmpm38FEH942eoBWhRc1jDsMFSurnAqEmqnXKP0uyZJrz8KQHd1eTMIdx2MlWqEqTag==" saltValue="dhdzXMVhJkSzz8yXd4divg==" spinCount="100000" sqref="C1:D6 E1:G7 A1:B7" name="Intervalo4"/>
    <protectedRange algorithmName="SHA-512" hashValue="c0738uKG3rd1uvg3zNWld3K2bn0lb+LHS0Z80m6PDlxwnM7TB/t02iDA75IO8uQkHqR33lb0nXTnMD/6JaDLcQ==" saltValue="Uh/dWocxtsrHSg3369E8pQ==" spinCount="100000" sqref="A1:G5" name="Intervalo3"/>
    <protectedRange sqref="C9:G9 C10 E10:G10 C11:G11 C12:E13 G12:G14 E17:E20 E22 E24 F17:G24" name="Intervalo1"/>
    <protectedRange sqref="D27:E27 D29:D31 F29:G31 F34:G34 D33:D34" name="Intervalo2"/>
    <protectedRange sqref="D32 F32:G33" name="Intervalo2_1"/>
    <protectedRange sqref="D39 F39:G39 D42:D51 F42:G51 D53:D58 F53:G58 D77:D82 F77:G82 F60:G75 D60:D75 F87:G93 D87:D92 E49:E52" name="Intervalo2_2"/>
    <protectedRange sqref="F40:G40 D40" name="Intervalo2_1_1"/>
  </protectedRanges>
  <mergeCells count="80">
    <mergeCell ref="A94:D94"/>
    <mergeCell ref="E98:F98"/>
    <mergeCell ref="E103:F103"/>
    <mergeCell ref="A66:A67"/>
    <mergeCell ref="B66:B67"/>
    <mergeCell ref="A72:A74"/>
    <mergeCell ref="B72:B74"/>
    <mergeCell ref="A76:B76"/>
    <mergeCell ref="F47:F48"/>
    <mergeCell ref="G47:G48"/>
    <mergeCell ref="A49:A51"/>
    <mergeCell ref="B49:B51"/>
    <mergeCell ref="C49:C50"/>
    <mergeCell ref="D49:D50"/>
    <mergeCell ref="E49:E50"/>
    <mergeCell ref="F49:F50"/>
    <mergeCell ref="G49:G50"/>
    <mergeCell ref="A46:A48"/>
    <mergeCell ref="B46:B48"/>
    <mergeCell ref="C47:C48"/>
    <mergeCell ref="D47:D48"/>
    <mergeCell ref="E47:E48"/>
    <mergeCell ref="C44:C45"/>
    <mergeCell ref="D44:D45"/>
    <mergeCell ref="E44:E45"/>
    <mergeCell ref="F44:F45"/>
    <mergeCell ref="G44:G45"/>
    <mergeCell ref="B38:B39"/>
    <mergeCell ref="C38:C39"/>
    <mergeCell ref="A41:C41"/>
    <mergeCell ref="F41:G41"/>
    <mergeCell ref="A42:A43"/>
    <mergeCell ref="B42:B43"/>
    <mergeCell ref="A83:C83"/>
    <mergeCell ref="A85:C86"/>
    <mergeCell ref="D85:G86"/>
    <mergeCell ref="A52:B52"/>
    <mergeCell ref="A59:B59"/>
    <mergeCell ref="A60:A62"/>
    <mergeCell ref="B60:B62"/>
    <mergeCell ref="A63:A65"/>
    <mergeCell ref="B63:B65"/>
    <mergeCell ref="A44:A45"/>
    <mergeCell ref="B44:B45"/>
    <mergeCell ref="B24:C24"/>
    <mergeCell ref="A25:D25"/>
    <mergeCell ref="A26:B26"/>
    <mergeCell ref="A27:C27"/>
    <mergeCell ref="A28:C28"/>
    <mergeCell ref="A37:C37"/>
    <mergeCell ref="D37:F37"/>
    <mergeCell ref="A38:A39"/>
    <mergeCell ref="A23:C23"/>
    <mergeCell ref="F15:F16"/>
    <mergeCell ref="G15:G16"/>
    <mergeCell ref="A16:C16"/>
    <mergeCell ref="A17:A18"/>
    <mergeCell ref="B17:C17"/>
    <mergeCell ref="B18:C18"/>
    <mergeCell ref="A19:A20"/>
    <mergeCell ref="B19:C19"/>
    <mergeCell ref="B20:C20"/>
    <mergeCell ref="A21:C21"/>
    <mergeCell ref="B22:C22"/>
    <mergeCell ref="A11:A13"/>
    <mergeCell ref="B11:B12"/>
    <mergeCell ref="C11:G11"/>
    <mergeCell ref="C12:E12"/>
    <mergeCell ref="F12:F14"/>
    <mergeCell ref="G12:G14"/>
    <mergeCell ref="C13:E13"/>
    <mergeCell ref="A14:C15"/>
    <mergeCell ref="D14:D15"/>
    <mergeCell ref="E14:E15"/>
    <mergeCell ref="E10:G10"/>
    <mergeCell ref="A1:G5"/>
    <mergeCell ref="A6:G6"/>
    <mergeCell ref="A7:G7"/>
    <mergeCell ref="A8:B8"/>
    <mergeCell ref="C9:G9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AB202"/>
  <sheetViews>
    <sheetView tabSelected="1" zoomScale="98" zoomScaleNormal="98" workbookViewId="0">
      <selection activeCell="F106" sqref="F106"/>
    </sheetView>
  </sheetViews>
  <sheetFormatPr defaultRowHeight="15" x14ac:dyDescent="0.25"/>
  <cols>
    <col min="1" max="1" width="3.140625" style="80" customWidth="1"/>
    <col min="2" max="2" width="41" style="80" customWidth="1"/>
    <col min="3" max="3" width="21.5703125" style="80" customWidth="1"/>
    <col min="4" max="4" width="14.7109375" style="80" customWidth="1"/>
    <col min="5" max="5" width="13.85546875" style="80" customWidth="1"/>
    <col min="6" max="6" width="40.28515625" style="80" customWidth="1"/>
    <col min="7" max="7" width="14.140625" style="80" customWidth="1"/>
    <col min="8" max="8" width="10.28515625" style="179" hidden="1" customWidth="1"/>
    <col min="9" max="9" width="14.140625" style="179" hidden="1" customWidth="1"/>
    <col min="10" max="10" width="13.5703125" style="179" hidden="1" customWidth="1"/>
    <col min="11" max="11" width="18" style="179" hidden="1" customWidth="1"/>
    <col min="12" max="12" width="3.85546875" style="179" hidden="1" customWidth="1"/>
    <col min="13" max="13" width="19" style="80" hidden="1" customWidth="1"/>
    <col min="14" max="14" width="9.140625" style="80" hidden="1" customWidth="1"/>
    <col min="15" max="19" width="9.140625" style="221" customWidth="1"/>
    <col min="20" max="28" width="9.140625" style="221"/>
    <col min="29" max="16384" width="9.140625" style="80"/>
  </cols>
  <sheetData>
    <row r="1" spans="1:16" x14ac:dyDescent="0.25">
      <c r="A1" s="395"/>
      <c r="B1" s="396"/>
      <c r="C1" s="396"/>
      <c r="D1" s="396"/>
      <c r="E1" s="396"/>
      <c r="F1" s="396"/>
      <c r="G1" s="397"/>
      <c r="H1" s="79"/>
      <c r="I1" s="79"/>
      <c r="J1" s="79"/>
      <c r="K1" s="79"/>
      <c r="L1" s="79"/>
    </row>
    <row r="2" spans="1:16" x14ac:dyDescent="0.25">
      <c r="A2" s="395"/>
      <c r="B2" s="396"/>
      <c r="C2" s="396"/>
      <c r="D2" s="396"/>
      <c r="E2" s="396"/>
      <c r="F2" s="396"/>
      <c r="G2" s="397"/>
      <c r="H2" s="79"/>
      <c r="I2" s="79"/>
      <c r="J2" s="79"/>
      <c r="K2" s="79"/>
      <c r="L2" s="79"/>
    </row>
    <row r="3" spans="1:16" x14ac:dyDescent="0.25">
      <c r="A3" s="395"/>
      <c r="B3" s="396"/>
      <c r="C3" s="396"/>
      <c r="D3" s="396"/>
      <c r="E3" s="396"/>
      <c r="F3" s="396"/>
      <c r="G3" s="397"/>
      <c r="H3" s="79"/>
      <c r="I3" s="79"/>
      <c r="J3" s="79"/>
      <c r="K3" s="79"/>
      <c r="L3" s="79"/>
    </row>
    <row r="4" spans="1:16" x14ac:dyDescent="0.25">
      <c r="A4" s="395"/>
      <c r="B4" s="396"/>
      <c r="C4" s="396"/>
      <c r="D4" s="396"/>
      <c r="E4" s="396"/>
      <c r="F4" s="396"/>
      <c r="G4" s="397"/>
      <c r="H4" s="79"/>
      <c r="I4" s="79"/>
      <c r="J4" s="79"/>
      <c r="K4" s="79"/>
      <c r="L4" s="79"/>
    </row>
    <row r="5" spans="1:16" ht="15" customHeight="1" thickBot="1" x14ac:dyDescent="0.3">
      <c r="A5" s="395"/>
      <c r="B5" s="396"/>
      <c r="C5" s="396"/>
      <c r="D5" s="396"/>
      <c r="E5" s="396"/>
      <c r="F5" s="396"/>
      <c r="G5" s="397"/>
      <c r="H5" s="81"/>
      <c r="I5" s="81"/>
      <c r="J5" s="81"/>
      <c r="K5" s="81"/>
      <c r="L5" s="81"/>
    </row>
    <row r="6" spans="1:16" ht="27.75" thickBot="1" x14ac:dyDescent="0.55000000000000004">
      <c r="A6" s="398" t="s">
        <v>110</v>
      </c>
      <c r="B6" s="399"/>
      <c r="C6" s="399"/>
      <c r="D6" s="399"/>
      <c r="E6" s="399"/>
      <c r="F6" s="399"/>
      <c r="G6" s="400"/>
      <c r="H6" s="82"/>
      <c r="I6" s="82"/>
      <c r="J6" s="82"/>
      <c r="K6" s="82"/>
      <c r="L6" s="82"/>
      <c r="M6" s="83"/>
      <c r="N6" s="83"/>
      <c r="O6" s="222"/>
    </row>
    <row r="7" spans="1:16" ht="27.75" thickBot="1" x14ac:dyDescent="0.55000000000000004">
      <c r="A7" s="356" t="s">
        <v>151</v>
      </c>
      <c r="B7" s="401"/>
      <c r="C7" s="401"/>
      <c r="D7" s="401"/>
      <c r="E7" s="401"/>
      <c r="F7" s="401"/>
      <c r="G7" s="402"/>
      <c r="H7" s="82"/>
      <c r="I7" s="82"/>
      <c r="J7" s="82"/>
      <c r="K7" s="82"/>
      <c r="L7" s="82"/>
      <c r="M7" s="83"/>
      <c r="N7" s="83"/>
      <c r="O7" s="222"/>
    </row>
    <row r="8" spans="1:16" ht="25.5" thickBot="1" x14ac:dyDescent="0.3">
      <c r="A8" s="403" t="s">
        <v>36</v>
      </c>
      <c r="B8" s="404"/>
      <c r="C8" s="84"/>
      <c r="D8" s="84"/>
      <c r="E8" s="84"/>
      <c r="F8" s="84"/>
      <c r="G8" s="85"/>
      <c r="H8" s="86"/>
      <c r="I8" s="86"/>
      <c r="J8" s="86"/>
      <c r="K8" s="86"/>
      <c r="L8" s="86"/>
      <c r="M8" s="87"/>
    </row>
    <row r="9" spans="1:16" ht="15.75" thickBot="1" x14ac:dyDescent="0.3">
      <c r="A9" s="88">
        <v>1</v>
      </c>
      <c r="B9" s="89" t="s">
        <v>37</v>
      </c>
      <c r="C9" s="392"/>
      <c r="D9" s="393"/>
      <c r="E9" s="405"/>
      <c r="F9" s="393"/>
      <c r="G9" s="394"/>
      <c r="H9" s="90"/>
      <c r="I9" s="90"/>
      <c r="J9" s="90"/>
      <c r="K9" s="90"/>
      <c r="L9" s="90"/>
      <c r="M9" s="91"/>
    </row>
    <row r="10" spans="1:16" ht="15.75" customHeight="1" thickBot="1" x14ac:dyDescent="0.3">
      <c r="A10" s="92">
        <v>2</v>
      </c>
      <c r="B10" s="93" t="s">
        <v>53</v>
      </c>
      <c r="C10" s="94"/>
      <c r="D10" s="95" t="s">
        <v>68</v>
      </c>
      <c r="E10" s="392"/>
      <c r="F10" s="393"/>
      <c r="G10" s="394"/>
      <c r="H10" s="90"/>
      <c r="I10" s="90"/>
      <c r="J10" s="90"/>
      <c r="K10" s="90"/>
      <c r="L10" s="90"/>
      <c r="M10" s="91"/>
    </row>
    <row r="11" spans="1:16" ht="15.75" customHeight="1" thickBot="1" x14ac:dyDescent="0.3">
      <c r="A11" s="407"/>
      <c r="B11" s="286"/>
      <c r="C11" s="411"/>
      <c r="D11" s="412"/>
      <c r="E11" s="413"/>
      <c r="F11" s="414" t="s">
        <v>56</v>
      </c>
      <c r="G11" s="417"/>
      <c r="H11" s="96"/>
      <c r="I11" s="96"/>
      <c r="J11" s="96"/>
      <c r="K11" s="96"/>
      <c r="L11" s="96"/>
      <c r="M11" s="91"/>
    </row>
    <row r="12" spans="1:16" ht="15.75" thickBot="1" x14ac:dyDescent="0.3">
      <c r="A12" s="408"/>
      <c r="B12" s="97"/>
      <c r="C12" s="392"/>
      <c r="D12" s="393"/>
      <c r="E12" s="394"/>
      <c r="F12" s="415"/>
      <c r="G12" s="418"/>
      <c r="H12" s="96"/>
      <c r="I12" s="96"/>
      <c r="J12" s="96"/>
      <c r="K12" s="96"/>
      <c r="L12" s="96"/>
      <c r="M12" s="91"/>
      <c r="N12" s="98"/>
      <c r="O12" s="223"/>
      <c r="P12" s="223"/>
    </row>
    <row r="13" spans="1:16" ht="16.5" customHeight="1" thickBot="1" x14ac:dyDescent="0.3">
      <c r="A13" s="420" t="s">
        <v>38</v>
      </c>
      <c r="B13" s="421"/>
      <c r="C13" s="421"/>
      <c r="D13" s="424"/>
      <c r="E13" s="337" t="s">
        <v>125</v>
      </c>
      <c r="F13" s="416"/>
      <c r="G13" s="419"/>
      <c r="H13" s="96"/>
      <c r="I13" s="96"/>
      <c r="J13" s="96"/>
      <c r="K13" s="96"/>
      <c r="L13" s="96"/>
      <c r="M13" s="99"/>
    </row>
    <row r="14" spans="1:16" ht="20.25" thickBot="1" x14ac:dyDescent="0.45">
      <c r="A14" s="422"/>
      <c r="B14" s="423"/>
      <c r="C14" s="423"/>
      <c r="D14" s="425"/>
      <c r="E14" s="338"/>
      <c r="F14" s="414" t="s">
        <v>19</v>
      </c>
      <c r="G14" s="428" t="s">
        <v>51</v>
      </c>
      <c r="H14" s="96"/>
      <c r="I14" s="192" t="s">
        <v>104</v>
      </c>
      <c r="J14" s="192">
        <f>IF(OR(I16=1,I18=1),1,0)</f>
        <v>0</v>
      </c>
      <c r="K14" s="96"/>
      <c r="L14" s="96"/>
      <c r="M14" s="100"/>
    </row>
    <row r="15" spans="1:16" ht="30.75" customHeight="1" thickBot="1" x14ac:dyDescent="0.3">
      <c r="A15" s="430" t="s">
        <v>0</v>
      </c>
      <c r="B15" s="431"/>
      <c r="C15" s="432"/>
      <c r="D15" s="101" t="s">
        <v>2</v>
      </c>
      <c r="E15" s="102" t="s">
        <v>7</v>
      </c>
      <c r="F15" s="416"/>
      <c r="G15" s="429"/>
      <c r="H15" s="96"/>
      <c r="I15" s="192" t="s">
        <v>105</v>
      </c>
      <c r="J15" s="192">
        <f>IF(OR(I17=1,I19=1),1,0)</f>
        <v>0</v>
      </c>
      <c r="K15" s="96">
        <f>IF(AND(I23=1,J15=1),1,0)</f>
        <v>0</v>
      </c>
      <c r="L15" s="96"/>
      <c r="M15" s="103"/>
    </row>
    <row r="16" spans="1:16" ht="15" customHeight="1" x14ac:dyDescent="0.4">
      <c r="A16" s="433">
        <v>4</v>
      </c>
      <c r="B16" s="435" t="s">
        <v>34</v>
      </c>
      <c r="C16" s="436"/>
      <c r="D16" s="104">
        <v>100</v>
      </c>
      <c r="E16" s="23"/>
      <c r="F16" s="105"/>
      <c r="G16" s="106"/>
      <c r="H16" s="107"/>
      <c r="I16" s="184">
        <f>IF(E16="x",1,0)</f>
        <v>0</v>
      </c>
      <c r="J16" s="193">
        <f>IF(OR(J14=1,K15=1),1,0)</f>
        <v>0</v>
      </c>
      <c r="K16" s="231"/>
      <c r="L16" s="107"/>
      <c r="M16" s="103"/>
    </row>
    <row r="17" spans="1:16" ht="15" customHeight="1" thickBot="1" x14ac:dyDescent="0.45">
      <c r="A17" s="434"/>
      <c r="B17" s="437" t="s">
        <v>39</v>
      </c>
      <c r="C17" s="438"/>
      <c r="D17" s="108">
        <v>80</v>
      </c>
      <c r="E17" s="28"/>
      <c r="F17" s="109"/>
      <c r="G17" s="110"/>
      <c r="H17" s="107"/>
      <c r="I17" s="184">
        <f>IF(E17="x",1,0)</f>
        <v>0</v>
      </c>
      <c r="J17" s="183">
        <f>IF(AND(I21=1,I23=1),1,0)</f>
        <v>0</v>
      </c>
      <c r="K17" s="107"/>
      <c r="L17" s="107"/>
      <c r="M17" s="103"/>
    </row>
    <row r="18" spans="1:16" ht="15" customHeight="1" x14ac:dyDescent="0.4">
      <c r="A18" s="433">
        <v>5</v>
      </c>
      <c r="B18" s="439" t="s">
        <v>35</v>
      </c>
      <c r="C18" s="440"/>
      <c r="D18" s="104">
        <v>75</v>
      </c>
      <c r="E18" s="23"/>
      <c r="F18" s="111"/>
      <c r="G18" s="112"/>
      <c r="H18" s="113"/>
      <c r="I18" s="184">
        <f t="shared" ref="I18:I19" si="0">IF(E18="x",1,0)</f>
        <v>0</v>
      </c>
      <c r="J18" s="190">
        <f>IF(OR(J16=1,J17=1),1,0)</f>
        <v>0</v>
      </c>
      <c r="K18" s="113"/>
      <c r="L18" s="113"/>
      <c r="M18" s="114"/>
    </row>
    <row r="19" spans="1:16" ht="15" customHeight="1" thickBot="1" x14ac:dyDescent="0.45">
      <c r="A19" s="434"/>
      <c r="B19" s="437" t="s">
        <v>40</v>
      </c>
      <c r="C19" s="438"/>
      <c r="D19" s="108">
        <v>50</v>
      </c>
      <c r="E19" s="28"/>
      <c r="F19" s="115"/>
      <c r="G19" s="116"/>
      <c r="H19" s="117"/>
      <c r="I19" s="184">
        <f t="shared" si="0"/>
        <v>0</v>
      </c>
      <c r="J19" s="186">
        <f>IF(J18=0,0,D16*I16+D17*I17+D18*I18+D19*I19+D21*I21+D23*I23)</f>
        <v>0</v>
      </c>
      <c r="K19" s="117"/>
      <c r="L19" s="117"/>
      <c r="M19" s="114"/>
    </row>
    <row r="20" spans="1:16" ht="15" customHeight="1" thickBot="1" x14ac:dyDescent="0.3">
      <c r="A20" s="426" t="s">
        <v>8</v>
      </c>
      <c r="B20" s="427"/>
      <c r="C20" s="427"/>
      <c r="D20" s="118"/>
      <c r="E20" s="102"/>
      <c r="F20" s="119"/>
      <c r="G20" s="120"/>
      <c r="H20" s="121"/>
      <c r="I20" s="186"/>
      <c r="J20" s="129">
        <f>IF(J19&gt;250, 250,J19)</f>
        <v>0</v>
      </c>
      <c r="K20" s="121"/>
      <c r="L20" s="121"/>
      <c r="M20" s="114"/>
    </row>
    <row r="21" spans="1:16" ht="15" customHeight="1" thickBot="1" x14ac:dyDescent="0.45">
      <c r="A21" s="122">
        <v>6</v>
      </c>
      <c r="B21" s="441" t="s">
        <v>17</v>
      </c>
      <c r="C21" s="442"/>
      <c r="D21" s="123">
        <v>40</v>
      </c>
      <c r="E21" s="78"/>
      <c r="F21" s="119"/>
      <c r="G21" s="120"/>
      <c r="H21" s="121"/>
      <c r="I21" s="184">
        <f>IF(E21="x",1,0)</f>
        <v>0</v>
      </c>
      <c r="J21" s="121"/>
      <c r="K21" s="121"/>
      <c r="L21" s="121"/>
      <c r="M21" s="114"/>
    </row>
    <row r="22" spans="1:16" ht="15" customHeight="1" thickBot="1" x14ac:dyDescent="0.3">
      <c r="A22" s="426" t="s">
        <v>66</v>
      </c>
      <c r="B22" s="427"/>
      <c r="C22" s="427"/>
      <c r="D22" s="118"/>
      <c r="E22" s="102"/>
      <c r="F22" s="124"/>
      <c r="G22" s="125"/>
      <c r="H22" s="90"/>
      <c r="I22" s="186"/>
      <c r="J22" s="90"/>
      <c r="K22" s="90"/>
      <c r="L22" s="90"/>
      <c r="M22" s="114"/>
    </row>
    <row r="23" spans="1:16" ht="15" customHeight="1" thickBot="1" x14ac:dyDescent="0.45">
      <c r="A23" s="126">
        <v>7</v>
      </c>
      <c r="B23" s="445" t="s">
        <v>16</v>
      </c>
      <c r="C23" s="446"/>
      <c r="D23" s="123">
        <v>75</v>
      </c>
      <c r="E23" s="182"/>
      <c r="F23" s="127"/>
      <c r="G23" s="128"/>
      <c r="H23" s="90"/>
      <c r="I23" s="184">
        <f>IF(E23="x",1,0)</f>
        <v>0</v>
      </c>
      <c r="J23" s="90"/>
      <c r="K23" s="90"/>
      <c r="L23" s="90"/>
      <c r="M23" s="114"/>
    </row>
    <row r="24" spans="1:16" ht="20.25" thickBot="1" x14ac:dyDescent="0.45">
      <c r="A24" s="447" t="s">
        <v>49</v>
      </c>
      <c r="B24" s="448"/>
      <c r="C24" s="448"/>
      <c r="D24" s="449"/>
      <c r="E24" s="129">
        <f>J20</f>
        <v>0</v>
      </c>
      <c r="F24" s="130"/>
      <c r="G24" s="131"/>
      <c r="H24" s="90"/>
      <c r="I24" s="184"/>
      <c r="J24" s="90"/>
      <c r="K24" s="90"/>
      <c r="L24" s="90"/>
      <c r="M24" s="103"/>
    </row>
    <row r="25" spans="1:16" ht="52.5" customHeight="1" x14ac:dyDescent="0.25">
      <c r="A25" s="499" t="s">
        <v>52</v>
      </c>
      <c r="B25" s="455"/>
      <c r="C25" s="132" t="s">
        <v>57</v>
      </c>
      <c r="D25" s="255" t="s">
        <v>123</v>
      </c>
      <c r="E25" s="262" t="s">
        <v>21</v>
      </c>
      <c r="F25" s="259" t="s">
        <v>22</v>
      </c>
      <c r="G25" s="134"/>
      <c r="H25" s="90"/>
      <c r="I25" s="90"/>
      <c r="J25" s="90"/>
      <c r="K25" s="90"/>
      <c r="L25" s="90"/>
      <c r="M25" s="114"/>
      <c r="O25" s="223"/>
      <c r="P25" s="223"/>
    </row>
    <row r="26" spans="1:16" ht="39" customHeight="1" x14ac:dyDescent="0.25">
      <c r="A26" s="299" t="s">
        <v>146</v>
      </c>
      <c r="B26" s="452"/>
      <c r="C26" s="453"/>
      <c r="D26" s="256"/>
      <c r="E26" s="263"/>
      <c r="F26" s="260" t="str">
        <f>IF(AND(D26&lt;&gt;0,E26&lt;&gt;0),+E26-D26-1,"")</f>
        <v/>
      </c>
      <c r="G26" s="134"/>
      <c r="H26" s="90"/>
      <c r="I26" s="232">
        <f>IF(AND(D26&gt;0,E26&gt;0,J16=1,F26&gt;=3),1,0)</f>
        <v>0</v>
      </c>
      <c r="J26" s="158">
        <f>IF(AND(J17=1,F26&gt;=5),1,0)</f>
        <v>0</v>
      </c>
      <c r="K26" s="90"/>
      <c r="L26" s="90"/>
      <c r="M26" s="114"/>
    </row>
    <row r="27" spans="1:16" ht="144" customHeight="1" x14ac:dyDescent="0.25">
      <c r="A27" s="309" t="s">
        <v>106</v>
      </c>
      <c r="B27" s="310"/>
      <c r="C27" s="311"/>
      <c r="D27" s="239" t="s">
        <v>23</v>
      </c>
      <c r="E27" s="264" t="s">
        <v>24</v>
      </c>
      <c r="F27" s="245" t="s">
        <v>19</v>
      </c>
      <c r="G27" s="139" t="s">
        <v>51</v>
      </c>
      <c r="H27" s="140"/>
      <c r="I27" s="158" t="b">
        <f>IF(I26=1,D28*16+D29*8+D30*5+D31*16+D32*8+D33*5)</f>
        <v>0</v>
      </c>
      <c r="J27" s="158" t="b">
        <f>IF(J26=1,D28*16+D29*8+D30*5+D31*16+D32*8+D33*5)</f>
        <v>0</v>
      </c>
      <c r="K27" s="140"/>
      <c r="L27" s="140"/>
      <c r="M27" s="141"/>
    </row>
    <row r="28" spans="1:16" ht="34.5" customHeight="1" x14ac:dyDescent="0.25">
      <c r="A28" s="142">
        <v>8</v>
      </c>
      <c r="B28" s="56" t="s">
        <v>114</v>
      </c>
      <c r="C28" s="57" t="s">
        <v>120</v>
      </c>
      <c r="D28" s="237"/>
      <c r="E28" s="252">
        <f>D28*16</f>
        <v>0</v>
      </c>
      <c r="F28" s="135"/>
      <c r="G28" s="146"/>
      <c r="H28" s="140"/>
      <c r="I28" s="96">
        <f>IF(I27&gt;250,250,I27)</f>
        <v>250</v>
      </c>
      <c r="J28" s="96">
        <f>IF(J27&gt;250,250,J27)</f>
        <v>250</v>
      </c>
      <c r="K28" s="140"/>
      <c r="L28" s="140"/>
    </row>
    <row r="29" spans="1:16" ht="36" customHeight="1" x14ac:dyDescent="0.25">
      <c r="A29" s="147">
        <v>9</v>
      </c>
      <c r="B29" s="148" t="s">
        <v>78</v>
      </c>
      <c r="C29" s="76" t="s">
        <v>112</v>
      </c>
      <c r="D29" s="257"/>
      <c r="E29" s="252">
        <f>D29*8</f>
        <v>0</v>
      </c>
      <c r="F29" s="246"/>
      <c r="G29" s="152"/>
      <c r="H29" s="96"/>
      <c r="I29" s="194" t="str">
        <f>IF(SUM(D28:D33)&gt;F26,"SOBREPOSIÇÃO DE ANOS DE EXPERIÊNCIA",I30)</f>
        <v>TEMPO DE EXPERIÊNCIA INSUFICIENTE</v>
      </c>
      <c r="J29" s="194" t="str">
        <f>IF(SUM(D28:D33)&gt;F26,"SOBREPOSIÇÃO DE ANOS DE EXPERIÊNCIA",J30)</f>
        <v>TEMPO DE EXPERIÊNCIA INSUFICIENTE</v>
      </c>
      <c r="K29" s="96"/>
      <c r="L29" s="96"/>
    </row>
    <row r="30" spans="1:16" ht="34.5" customHeight="1" x14ac:dyDescent="0.25">
      <c r="A30" s="147">
        <v>10</v>
      </c>
      <c r="B30" s="148" t="s">
        <v>83</v>
      </c>
      <c r="C30" s="76" t="s">
        <v>113</v>
      </c>
      <c r="D30" s="257"/>
      <c r="E30" s="252">
        <f>D30*5</f>
        <v>0</v>
      </c>
      <c r="F30" s="246"/>
      <c r="G30" s="152"/>
      <c r="H30" s="96"/>
      <c r="I30" s="1" t="str">
        <f>IF(SUM(D28:D33)&lt;3,"TEMPO DE EXPERIÊNCIA INSUFICIENTE", I28)</f>
        <v>TEMPO DE EXPERIÊNCIA INSUFICIENTE</v>
      </c>
      <c r="J30" s="1" t="str">
        <f>IF(SUM(D28:D33)&lt;5,"TEMPO DE EXPERIÊNCIA INSUFICIENTE",J28)</f>
        <v>TEMPO DE EXPERIÊNCIA INSUFICIENTE</v>
      </c>
      <c r="K30" s="96"/>
      <c r="L30" s="96"/>
    </row>
    <row r="31" spans="1:16" ht="34.5" customHeight="1" x14ac:dyDescent="0.25">
      <c r="A31" s="208">
        <v>11</v>
      </c>
      <c r="B31" s="216" t="s">
        <v>115</v>
      </c>
      <c r="C31" s="57" t="s">
        <v>120</v>
      </c>
      <c r="D31" s="257"/>
      <c r="E31" s="252">
        <f>D31*16</f>
        <v>0</v>
      </c>
      <c r="F31" s="246"/>
      <c r="G31" s="152"/>
      <c r="H31" s="96"/>
      <c r="I31" s="1"/>
      <c r="J31" s="1"/>
      <c r="K31" s="96"/>
      <c r="L31" s="96"/>
    </row>
    <row r="32" spans="1:16" ht="25.5" x14ac:dyDescent="0.25">
      <c r="A32" s="215">
        <v>11</v>
      </c>
      <c r="B32" s="217" t="s">
        <v>20</v>
      </c>
      <c r="C32" s="76" t="s">
        <v>112</v>
      </c>
      <c r="D32" s="257"/>
      <c r="E32" s="252">
        <f>D32*8</f>
        <v>0</v>
      </c>
      <c r="F32" s="246"/>
      <c r="G32" s="152"/>
      <c r="H32" s="90"/>
      <c r="I32" s="90"/>
      <c r="J32" s="90"/>
      <c r="K32" s="90"/>
      <c r="L32" s="90"/>
    </row>
    <row r="33" spans="1:16" ht="38.25" customHeight="1" x14ac:dyDescent="0.25">
      <c r="A33" s="147">
        <v>12</v>
      </c>
      <c r="B33" s="219" t="s">
        <v>119</v>
      </c>
      <c r="C33" s="220" t="s">
        <v>144</v>
      </c>
      <c r="D33" s="257"/>
      <c r="E33" s="252">
        <f>D33*0.5</f>
        <v>0</v>
      </c>
      <c r="F33" s="244"/>
      <c r="G33" s="125"/>
      <c r="H33" s="90"/>
      <c r="I33" s="90"/>
      <c r="J33" s="90"/>
      <c r="K33" s="90"/>
      <c r="L33" s="90"/>
      <c r="N33" s="156"/>
      <c r="O33" s="224"/>
      <c r="P33" s="224"/>
    </row>
    <row r="34" spans="1:16" ht="75.75" customHeight="1" thickBot="1" x14ac:dyDescent="0.3">
      <c r="A34" s="460"/>
      <c r="B34" s="461"/>
      <c r="C34" s="462"/>
      <c r="D34" s="258" t="s">
        <v>50</v>
      </c>
      <c r="E34" s="265" t="str">
        <f>IF(I26=1,I29,IF(J26=1,J29,"NÃO ATENDE A NENHUMA CONDIÇÃO DO EDITAL"))</f>
        <v>NÃO ATENDE A NENHUMA CONDIÇÃO DO EDITAL</v>
      </c>
      <c r="F34" s="261"/>
      <c r="G34" s="134"/>
      <c r="H34" s="90"/>
      <c r="I34" s="90"/>
      <c r="J34" s="90"/>
      <c r="K34" s="90"/>
      <c r="L34" s="90"/>
    </row>
    <row r="35" spans="1:16" ht="45" customHeight="1" x14ac:dyDescent="0.25">
      <c r="A35" s="503"/>
      <c r="B35" s="504"/>
      <c r="C35" s="504"/>
      <c r="D35" s="504"/>
      <c r="E35" s="505"/>
      <c r="F35" s="504"/>
      <c r="G35" s="463"/>
      <c r="H35" s="90"/>
      <c r="I35" s="90"/>
      <c r="J35" s="90"/>
      <c r="K35" s="90"/>
      <c r="L35" s="90"/>
    </row>
    <row r="36" spans="1:16" ht="45" customHeight="1" thickBot="1" x14ac:dyDescent="0.3">
      <c r="A36" s="306" t="s">
        <v>117</v>
      </c>
      <c r="B36" s="454"/>
      <c r="C36" s="455"/>
      <c r="D36" s="500" t="s">
        <v>124</v>
      </c>
      <c r="E36" s="501"/>
      <c r="F36" s="502"/>
      <c r="G36" s="134"/>
      <c r="H36" s="90"/>
      <c r="I36" s="158"/>
      <c r="J36" s="90"/>
      <c r="K36" s="90"/>
      <c r="L36" s="90"/>
    </row>
    <row r="37" spans="1:16" ht="62.25" customHeight="1" x14ac:dyDescent="0.25">
      <c r="A37" s="456">
        <v>13</v>
      </c>
      <c r="B37" s="316" t="s">
        <v>116</v>
      </c>
      <c r="C37" s="458" t="s">
        <v>77</v>
      </c>
      <c r="D37" s="236" t="s">
        <v>4</v>
      </c>
      <c r="E37" s="248" t="s">
        <v>3</v>
      </c>
      <c r="F37" s="242" t="s">
        <v>19</v>
      </c>
      <c r="G37" s="157" t="s">
        <v>51</v>
      </c>
      <c r="H37" s="96"/>
      <c r="I37" s="159"/>
      <c r="J37" s="96"/>
      <c r="K37" s="96"/>
      <c r="L37" s="96"/>
    </row>
    <row r="38" spans="1:16" ht="64.5" customHeight="1" x14ac:dyDescent="0.25">
      <c r="A38" s="443"/>
      <c r="B38" s="457"/>
      <c r="C38" s="459"/>
      <c r="D38" s="237"/>
      <c r="E38" s="249">
        <f>IF(D38/8&gt;9,10,D38/8)</f>
        <v>0</v>
      </c>
      <c r="F38" s="243"/>
      <c r="G38" s="125"/>
      <c r="H38" s="159"/>
      <c r="I38" s="90"/>
      <c r="J38" s="159"/>
      <c r="K38" s="159"/>
      <c r="L38" s="159"/>
    </row>
    <row r="39" spans="1:16" ht="33.75" x14ac:dyDescent="0.25">
      <c r="A39" s="213">
        <v>14</v>
      </c>
      <c r="B39" s="211" t="s">
        <v>145</v>
      </c>
      <c r="C39" s="214" t="s">
        <v>121</v>
      </c>
      <c r="D39" s="238"/>
      <c r="E39" s="250">
        <f>IF(D39&gt;100,50,IF(D39&gt;=4,0.5*D39,0))</f>
        <v>0</v>
      </c>
      <c r="F39" s="244"/>
      <c r="G39" s="210"/>
      <c r="H39" s="90"/>
      <c r="I39" s="90"/>
      <c r="J39" s="90"/>
      <c r="K39" s="90"/>
      <c r="L39" s="90"/>
    </row>
    <row r="40" spans="1:16" x14ac:dyDescent="0.25">
      <c r="A40" s="496"/>
      <c r="B40" s="497"/>
      <c r="C40" s="498"/>
      <c r="D40" s="239" t="s">
        <v>25</v>
      </c>
      <c r="E40" s="251" t="s">
        <v>3</v>
      </c>
      <c r="F40" s="497"/>
      <c r="G40" s="506"/>
      <c r="H40" s="90"/>
      <c r="I40" s="161"/>
      <c r="J40" s="90"/>
      <c r="K40" s="90"/>
      <c r="L40" s="90"/>
    </row>
    <row r="41" spans="1:16" ht="18.75" customHeight="1" x14ac:dyDescent="0.25">
      <c r="A41" s="443">
        <v>15</v>
      </c>
      <c r="B41" s="444" t="s">
        <v>79</v>
      </c>
      <c r="C41" s="160" t="s">
        <v>69</v>
      </c>
      <c r="D41" s="240"/>
      <c r="E41" s="252">
        <f>D41*5</f>
        <v>0</v>
      </c>
      <c r="F41" s="243"/>
      <c r="G41" s="125"/>
      <c r="H41" s="90"/>
      <c r="I41" s="90"/>
      <c r="J41" s="90"/>
      <c r="K41" s="90"/>
      <c r="L41" s="90"/>
    </row>
    <row r="42" spans="1:16" ht="28.5" customHeight="1" x14ac:dyDescent="0.25">
      <c r="A42" s="443"/>
      <c r="B42" s="444"/>
      <c r="C42" s="160" t="s">
        <v>70</v>
      </c>
      <c r="D42" s="240"/>
      <c r="E42" s="252">
        <f>IF(D42&gt;4,10,D42*2.5)</f>
        <v>0</v>
      </c>
      <c r="F42" s="243"/>
      <c r="G42" s="125"/>
      <c r="H42" s="90"/>
      <c r="I42" s="90"/>
      <c r="J42" s="90"/>
      <c r="K42" s="90"/>
      <c r="L42" s="90"/>
    </row>
    <row r="43" spans="1:16" ht="56.25" customHeight="1" x14ac:dyDescent="0.25">
      <c r="A43" s="443">
        <v>16</v>
      </c>
      <c r="B43" s="457" t="s">
        <v>80</v>
      </c>
      <c r="C43" s="466" t="s">
        <v>71</v>
      </c>
      <c r="D43" s="482"/>
      <c r="E43" s="484">
        <f>IF(D43&gt;4,20,D43*2.5)</f>
        <v>0</v>
      </c>
      <c r="F43" s="480"/>
      <c r="G43" s="464"/>
      <c r="H43" s="90"/>
      <c r="I43" s="90"/>
      <c r="J43" s="90"/>
      <c r="K43" s="90"/>
      <c r="L43" s="90"/>
    </row>
    <row r="44" spans="1:16" x14ac:dyDescent="0.25">
      <c r="A44" s="443"/>
      <c r="B44" s="457"/>
      <c r="C44" s="466"/>
      <c r="D44" s="483"/>
      <c r="E44" s="485"/>
      <c r="F44" s="481"/>
      <c r="G44" s="465"/>
      <c r="H44" s="90"/>
      <c r="I44" s="90"/>
      <c r="J44" s="90"/>
      <c r="K44" s="90"/>
      <c r="L44" s="90"/>
    </row>
    <row r="45" spans="1:16" ht="38.25" customHeight="1" x14ac:dyDescent="0.25">
      <c r="A45" s="443">
        <v>17</v>
      </c>
      <c r="B45" s="457" t="s">
        <v>81</v>
      </c>
      <c r="C45" s="211" t="s">
        <v>143</v>
      </c>
      <c r="D45" s="240"/>
      <c r="E45" s="252">
        <f>IF(D45&gt;5,25,D45*5)</f>
        <v>0</v>
      </c>
      <c r="F45" s="243"/>
      <c r="G45" s="125"/>
      <c r="H45" s="90"/>
      <c r="I45" s="90"/>
      <c r="J45" s="90"/>
      <c r="K45" s="90"/>
      <c r="L45" s="90"/>
    </row>
    <row r="46" spans="1:16" ht="53.25" customHeight="1" x14ac:dyDescent="0.25">
      <c r="A46" s="443"/>
      <c r="B46" s="457"/>
      <c r="C46" s="466" t="s">
        <v>76</v>
      </c>
      <c r="D46" s="482"/>
      <c r="E46" s="484">
        <f>IF(D46&gt;5,12.5,D46*2.5)</f>
        <v>0</v>
      </c>
      <c r="F46" s="480"/>
      <c r="G46" s="464"/>
      <c r="H46" s="90"/>
      <c r="I46" s="90"/>
      <c r="J46" s="90"/>
      <c r="K46" s="90"/>
      <c r="L46" s="90"/>
    </row>
    <row r="47" spans="1:16" x14ac:dyDescent="0.25">
      <c r="A47" s="443"/>
      <c r="B47" s="457"/>
      <c r="C47" s="466"/>
      <c r="D47" s="483"/>
      <c r="E47" s="485"/>
      <c r="F47" s="481"/>
      <c r="G47" s="465"/>
      <c r="H47" s="90"/>
      <c r="I47" s="90"/>
      <c r="J47" s="90"/>
      <c r="K47" s="90"/>
      <c r="L47" s="90"/>
    </row>
    <row r="48" spans="1:16" ht="55.5" customHeight="1" x14ac:dyDescent="0.25">
      <c r="A48" s="443">
        <v>18</v>
      </c>
      <c r="B48" s="457" t="s">
        <v>82</v>
      </c>
      <c r="C48" s="507" t="s">
        <v>147</v>
      </c>
      <c r="D48" s="482"/>
      <c r="E48" s="484">
        <f>IF(D48&gt;5,25,D48*2)</f>
        <v>0</v>
      </c>
      <c r="F48" s="480"/>
      <c r="G48" s="464"/>
      <c r="H48" s="90"/>
      <c r="I48" s="96"/>
      <c r="J48" s="90"/>
      <c r="K48" s="90"/>
      <c r="L48" s="90"/>
    </row>
    <row r="49" spans="1:12" ht="62.25" customHeight="1" x14ac:dyDescent="0.25">
      <c r="A49" s="443"/>
      <c r="B49" s="457"/>
      <c r="C49" s="466"/>
      <c r="D49" s="483"/>
      <c r="E49" s="485"/>
      <c r="F49" s="481"/>
      <c r="G49" s="465"/>
      <c r="H49" s="96"/>
      <c r="I49" s="90"/>
      <c r="J49" s="96"/>
      <c r="K49" s="96"/>
      <c r="L49" s="96"/>
    </row>
    <row r="50" spans="1:12" ht="37.5" customHeight="1" thickBot="1" x14ac:dyDescent="0.3">
      <c r="A50" s="467"/>
      <c r="B50" s="468"/>
      <c r="C50" s="211" t="s">
        <v>148</v>
      </c>
      <c r="D50" s="240"/>
      <c r="E50" s="252">
        <f>IF(D50&gt;5,12.5,D50*1)</f>
        <v>0</v>
      </c>
      <c r="F50" s="243"/>
      <c r="G50" s="125"/>
      <c r="H50" s="90"/>
      <c r="I50" s="96"/>
      <c r="J50" s="90"/>
      <c r="K50" s="90"/>
      <c r="L50" s="90"/>
    </row>
    <row r="51" spans="1:12" ht="30" customHeight="1" thickBot="1" x14ac:dyDescent="0.3">
      <c r="A51" s="469" t="s">
        <v>84</v>
      </c>
      <c r="B51" s="470"/>
      <c r="C51" s="162" t="s">
        <v>5</v>
      </c>
      <c r="D51" s="239" t="s">
        <v>6</v>
      </c>
      <c r="E51" s="287"/>
      <c r="F51" s="245" t="s">
        <v>19</v>
      </c>
      <c r="G51" s="163" t="s">
        <v>51</v>
      </c>
      <c r="H51" s="96"/>
      <c r="I51" s="90"/>
      <c r="J51" s="96"/>
      <c r="K51" s="96"/>
      <c r="L51" s="96"/>
    </row>
    <row r="52" spans="1:12" ht="15" customHeight="1" x14ac:dyDescent="0.25">
      <c r="A52" s="164">
        <v>19</v>
      </c>
      <c r="B52" s="165" t="s">
        <v>9</v>
      </c>
      <c r="C52" s="166" t="s">
        <v>26</v>
      </c>
      <c r="D52" s="240"/>
      <c r="E52" s="252">
        <f>IF(D52&gt;5,25,D52*5)</f>
        <v>0</v>
      </c>
      <c r="F52" s="243"/>
      <c r="G52" s="125"/>
      <c r="H52" s="90"/>
      <c r="I52" s="90"/>
      <c r="J52" s="90"/>
      <c r="K52" s="90"/>
      <c r="L52" s="90"/>
    </row>
    <row r="53" spans="1:12" ht="15" customHeight="1" x14ac:dyDescent="0.25">
      <c r="A53" s="147">
        <v>20</v>
      </c>
      <c r="B53" s="167" t="s">
        <v>10</v>
      </c>
      <c r="C53" s="71" t="s">
        <v>28</v>
      </c>
      <c r="D53" s="240"/>
      <c r="E53" s="252">
        <f>IF(D53&gt;5,10,D53*2)</f>
        <v>0</v>
      </c>
      <c r="F53" s="246"/>
      <c r="G53" s="152"/>
      <c r="H53" s="90"/>
      <c r="I53" s="90"/>
      <c r="J53" s="90"/>
      <c r="K53" s="90"/>
      <c r="L53" s="90"/>
    </row>
    <row r="54" spans="1:12" ht="15" customHeight="1" x14ac:dyDescent="0.25">
      <c r="A54" s="147">
        <v>21</v>
      </c>
      <c r="B54" s="167" t="s">
        <v>11</v>
      </c>
      <c r="C54" s="71" t="s">
        <v>149</v>
      </c>
      <c r="D54" s="240"/>
      <c r="E54" s="252">
        <f>IF(D54&gt;5,10,D54*4)</f>
        <v>0</v>
      </c>
      <c r="F54" s="243"/>
      <c r="G54" s="125"/>
      <c r="H54" s="90"/>
      <c r="I54" s="90"/>
      <c r="J54" s="90"/>
      <c r="K54" s="90"/>
      <c r="L54" s="90"/>
    </row>
    <row r="55" spans="1:12" ht="15" customHeight="1" x14ac:dyDescent="0.25">
      <c r="A55" s="147">
        <v>22</v>
      </c>
      <c r="B55" s="167" t="s">
        <v>12</v>
      </c>
      <c r="C55" s="166" t="s">
        <v>28</v>
      </c>
      <c r="D55" s="240"/>
      <c r="E55" s="252">
        <f>IF(D55&gt;5,10,D55*2)</f>
        <v>0</v>
      </c>
      <c r="F55" s="243"/>
      <c r="G55" s="125"/>
      <c r="H55" s="90"/>
      <c r="I55" s="96"/>
      <c r="J55" s="90"/>
      <c r="K55" s="90"/>
      <c r="L55" s="90"/>
    </row>
    <row r="56" spans="1:12" ht="56.25" customHeight="1" x14ac:dyDescent="0.25">
      <c r="A56" s="147">
        <v>23</v>
      </c>
      <c r="B56" s="167" t="s">
        <v>13</v>
      </c>
      <c r="C56" s="166" t="s">
        <v>27</v>
      </c>
      <c r="D56" s="240"/>
      <c r="E56" s="252">
        <f>IF(D56&gt;5,5,D56*1)</f>
        <v>0</v>
      </c>
      <c r="F56" s="243"/>
      <c r="G56" s="125"/>
      <c r="H56" s="96"/>
      <c r="I56" s="90"/>
      <c r="J56" s="96"/>
      <c r="K56" s="96"/>
      <c r="L56" s="96"/>
    </row>
    <row r="57" spans="1:12" ht="39.950000000000003" customHeight="1" thickBot="1" x14ac:dyDescent="0.3">
      <c r="A57" s="168">
        <v>24</v>
      </c>
      <c r="B57" s="169" t="s">
        <v>1</v>
      </c>
      <c r="C57" s="166" t="s">
        <v>14</v>
      </c>
      <c r="D57" s="240"/>
      <c r="E57" s="252">
        <f>IF(D57&gt;5,2.5,D57*0.5)</f>
        <v>0</v>
      </c>
      <c r="F57" s="243"/>
      <c r="G57" s="125"/>
      <c r="H57" s="90"/>
      <c r="I57" s="96"/>
      <c r="J57" s="90"/>
      <c r="K57" s="90"/>
      <c r="L57" s="90"/>
    </row>
    <row r="58" spans="1:12" ht="39.950000000000003" customHeight="1" thickBot="1" x14ac:dyDescent="0.3">
      <c r="A58" s="471" t="s">
        <v>85</v>
      </c>
      <c r="B58" s="472"/>
      <c r="C58" s="162" t="s">
        <v>5</v>
      </c>
      <c r="D58" s="239" t="s">
        <v>6</v>
      </c>
      <c r="E58" s="253" t="s">
        <v>3</v>
      </c>
      <c r="F58" s="245" t="s">
        <v>19</v>
      </c>
      <c r="G58" s="163" t="s">
        <v>51</v>
      </c>
      <c r="H58" s="96"/>
      <c r="I58" s="90"/>
      <c r="J58" s="96"/>
      <c r="K58" s="96"/>
      <c r="L58" s="96"/>
    </row>
    <row r="59" spans="1:12" ht="39.950000000000003" customHeight="1" x14ac:dyDescent="0.25">
      <c r="A59" s="473">
        <v>25</v>
      </c>
      <c r="B59" s="315" t="s">
        <v>126</v>
      </c>
      <c r="C59" s="149" t="s">
        <v>59</v>
      </c>
      <c r="D59" s="240"/>
      <c r="E59" s="252">
        <f>D59*2.5</f>
        <v>0</v>
      </c>
      <c r="F59" s="243"/>
      <c r="G59" s="125"/>
      <c r="H59" s="96"/>
      <c r="I59" s="90"/>
      <c r="J59" s="96"/>
      <c r="K59" s="96"/>
      <c r="L59" s="96"/>
    </row>
    <row r="60" spans="1:12" ht="39.950000000000003" customHeight="1" x14ac:dyDescent="0.25">
      <c r="A60" s="473"/>
      <c r="B60" s="474"/>
      <c r="C60" s="149" t="s">
        <v>61</v>
      </c>
      <c r="D60" s="240"/>
      <c r="E60" s="252">
        <f>D60*2</f>
        <v>0</v>
      </c>
      <c r="F60" s="246"/>
      <c r="G60" s="152"/>
      <c r="H60" s="96"/>
      <c r="I60" s="90"/>
      <c r="J60" s="96"/>
      <c r="K60" s="96"/>
      <c r="L60" s="96"/>
    </row>
    <row r="61" spans="1:12" ht="39.950000000000003" customHeight="1" x14ac:dyDescent="0.25">
      <c r="A61" s="456"/>
      <c r="B61" s="475"/>
      <c r="C61" s="149" t="s">
        <v>60</v>
      </c>
      <c r="D61" s="240"/>
      <c r="E61" s="252">
        <f>D61*2.5</f>
        <v>0</v>
      </c>
      <c r="F61" s="243"/>
      <c r="G61" s="125"/>
      <c r="H61" s="96"/>
      <c r="I61" s="90"/>
      <c r="J61" s="96"/>
      <c r="K61" s="96"/>
      <c r="L61" s="96"/>
    </row>
    <row r="62" spans="1:12" ht="55.5" customHeight="1" x14ac:dyDescent="0.25">
      <c r="A62" s="473">
        <v>26</v>
      </c>
      <c r="B62" s="474" t="s">
        <v>86</v>
      </c>
      <c r="C62" s="76" t="s">
        <v>127</v>
      </c>
      <c r="D62" s="240"/>
      <c r="E62" s="252">
        <f>D62*1.5</f>
        <v>0</v>
      </c>
      <c r="F62" s="243"/>
      <c r="G62" s="125"/>
      <c r="H62" s="90"/>
      <c r="I62" s="90"/>
      <c r="J62" s="90"/>
      <c r="K62" s="90"/>
      <c r="L62" s="90"/>
    </row>
    <row r="63" spans="1:12" ht="39.950000000000003" customHeight="1" x14ac:dyDescent="0.25">
      <c r="A63" s="473"/>
      <c r="B63" s="474"/>
      <c r="C63" s="76" t="s">
        <v>128</v>
      </c>
      <c r="D63" s="240"/>
      <c r="E63" s="252">
        <f>D63*1</f>
        <v>0</v>
      </c>
      <c r="F63" s="246"/>
      <c r="G63" s="152"/>
      <c r="H63" s="90"/>
      <c r="I63" s="90"/>
      <c r="J63" s="90"/>
      <c r="K63" s="90"/>
      <c r="L63" s="90"/>
    </row>
    <row r="64" spans="1:12" ht="54.75" customHeight="1" x14ac:dyDescent="0.25">
      <c r="A64" s="456"/>
      <c r="B64" s="475"/>
      <c r="C64" s="76" t="s">
        <v>129</v>
      </c>
      <c r="D64" s="240"/>
      <c r="E64" s="252">
        <f>D64*1.5</f>
        <v>0</v>
      </c>
      <c r="F64" s="243"/>
      <c r="G64" s="125"/>
      <c r="H64" s="90"/>
      <c r="I64" s="90"/>
      <c r="J64" s="90"/>
      <c r="K64" s="90"/>
      <c r="L64" s="90"/>
    </row>
    <row r="65" spans="1:12" ht="25.5" x14ac:dyDescent="0.25">
      <c r="A65" s="443">
        <v>27</v>
      </c>
      <c r="B65" s="444" t="s">
        <v>87</v>
      </c>
      <c r="C65" s="149" t="s">
        <v>62</v>
      </c>
      <c r="D65" s="240"/>
      <c r="E65" s="252">
        <f>D65*1</f>
        <v>0</v>
      </c>
      <c r="F65" s="243"/>
      <c r="G65" s="125"/>
      <c r="H65" s="90"/>
      <c r="I65" s="90"/>
      <c r="J65" s="90"/>
      <c r="K65" s="90"/>
      <c r="L65" s="90"/>
    </row>
    <row r="66" spans="1:12" ht="38.25" x14ac:dyDescent="0.25">
      <c r="A66" s="443"/>
      <c r="B66" s="444"/>
      <c r="C66" s="149" t="s">
        <v>63</v>
      </c>
      <c r="D66" s="240"/>
      <c r="E66" s="252">
        <f>D66*1</f>
        <v>0</v>
      </c>
      <c r="F66" s="243"/>
      <c r="G66" s="125"/>
      <c r="H66" s="90"/>
      <c r="I66" s="90"/>
      <c r="J66" s="90"/>
      <c r="K66" s="90"/>
      <c r="L66" s="90"/>
    </row>
    <row r="67" spans="1:12" ht="39.950000000000003" customHeight="1" x14ac:dyDescent="0.25">
      <c r="A67" s="147">
        <v>28</v>
      </c>
      <c r="B67" s="69" t="s">
        <v>130</v>
      </c>
      <c r="C67" s="170" t="s">
        <v>15</v>
      </c>
      <c r="D67" s="240"/>
      <c r="E67" s="252">
        <f>D67*5</f>
        <v>0</v>
      </c>
      <c r="F67" s="243"/>
      <c r="G67" s="125"/>
      <c r="H67" s="90"/>
      <c r="I67" s="90"/>
      <c r="J67" s="90"/>
      <c r="K67" s="90"/>
      <c r="L67" s="90"/>
    </row>
    <row r="68" spans="1:12" ht="39.950000000000003" customHeight="1" x14ac:dyDescent="0.25">
      <c r="A68" s="233">
        <v>29</v>
      </c>
      <c r="B68" s="69" t="s">
        <v>88</v>
      </c>
      <c r="C68" s="207" t="s">
        <v>131</v>
      </c>
      <c r="D68" s="240"/>
      <c r="E68" s="252">
        <f>D68*2.5</f>
        <v>0</v>
      </c>
      <c r="F68" s="243"/>
      <c r="G68" s="125"/>
      <c r="H68" s="90"/>
      <c r="I68" s="90"/>
      <c r="J68" s="90"/>
      <c r="K68" s="90"/>
      <c r="L68" s="90"/>
    </row>
    <row r="69" spans="1:12" ht="39.950000000000003" customHeight="1" x14ac:dyDescent="0.25">
      <c r="A69" s="233">
        <v>30</v>
      </c>
      <c r="B69" s="266" t="s">
        <v>132</v>
      </c>
      <c r="C69" s="170" t="s">
        <v>15</v>
      </c>
      <c r="D69" s="240"/>
      <c r="E69" s="252">
        <f>D69*5</f>
        <v>0</v>
      </c>
      <c r="F69" s="243"/>
      <c r="G69" s="125"/>
      <c r="H69" s="90"/>
      <c r="I69" s="90"/>
      <c r="J69" s="90"/>
      <c r="K69" s="90"/>
      <c r="L69" s="90"/>
    </row>
    <row r="70" spans="1:12" ht="39.950000000000003" customHeight="1" x14ac:dyDescent="0.25">
      <c r="A70" s="147">
        <v>31</v>
      </c>
      <c r="B70" s="266" t="s">
        <v>89</v>
      </c>
      <c r="C70" s="207" t="s">
        <v>131</v>
      </c>
      <c r="D70" s="240"/>
      <c r="E70" s="252">
        <f>D70*5</f>
        <v>0</v>
      </c>
      <c r="F70" s="243"/>
      <c r="G70" s="125"/>
      <c r="H70" s="90"/>
      <c r="I70" s="90"/>
      <c r="J70" s="90"/>
      <c r="K70" s="90"/>
      <c r="L70" s="90"/>
    </row>
    <row r="71" spans="1:12" ht="39.950000000000003" customHeight="1" x14ac:dyDescent="0.25">
      <c r="A71" s="443">
        <v>32</v>
      </c>
      <c r="B71" s="457" t="s">
        <v>90</v>
      </c>
      <c r="C71" s="149" t="s">
        <v>64</v>
      </c>
      <c r="D71" s="240"/>
      <c r="E71" s="252">
        <f>D71*2</f>
        <v>0</v>
      </c>
      <c r="F71" s="243"/>
      <c r="G71" s="125"/>
      <c r="H71" s="90"/>
      <c r="I71" s="90"/>
      <c r="J71" s="90"/>
      <c r="K71" s="90"/>
      <c r="L71" s="90"/>
    </row>
    <row r="72" spans="1:12" ht="57" customHeight="1" x14ac:dyDescent="0.25">
      <c r="A72" s="443"/>
      <c r="B72" s="457"/>
      <c r="C72" s="149" t="s">
        <v>72</v>
      </c>
      <c r="D72" s="240"/>
      <c r="E72" s="252">
        <f>D72*1</f>
        <v>0</v>
      </c>
      <c r="F72" s="243"/>
      <c r="G72" s="125"/>
      <c r="H72" s="90"/>
      <c r="I72" s="96"/>
      <c r="J72" s="90"/>
      <c r="K72" s="90"/>
      <c r="L72" s="90"/>
    </row>
    <row r="73" spans="1:12" ht="55.5" customHeight="1" x14ac:dyDescent="0.25">
      <c r="A73" s="443"/>
      <c r="B73" s="457"/>
      <c r="C73" s="76" t="s">
        <v>133</v>
      </c>
      <c r="D73" s="240"/>
      <c r="E73" s="252">
        <f>D73*1</f>
        <v>0</v>
      </c>
      <c r="F73" s="243"/>
      <c r="G73" s="125"/>
      <c r="H73" s="96"/>
      <c r="I73" s="90"/>
      <c r="J73" s="96"/>
      <c r="K73" s="96"/>
      <c r="L73" s="96"/>
    </row>
    <row r="74" spans="1:12" ht="61.5" customHeight="1" thickBot="1" x14ac:dyDescent="0.3">
      <c r="A74" s="168">
        <v>33</v>
      </c>
      <c r="B74" s="171" t="s">
        <v>91</v>
      </c>
      <c r="C74" s="149" t="s">
        <v>73</v>
      </c>
      <c r="D74" s="240"/>
      <c r="E74" s="252">
        <f>D74*10</f>
        <v>0</v>
      </c>
      <c r="F74" s="243"/>
      <c r="G74" s="125"/>
      <c r="H74" s="90"/>
      <c r="I74" s="96"/>
      <c r="J74" s="90"/>
      <c r="K74" s="90"/>
      <c r="L74" s="90"/>
    </row>
    <row r="75" spans="1:12" ht="37.5" customHeight="1" thickBot="1" x14ac:dyDescent="0.3">
      <c r="A75" s="469" t="s">
        <v>92</v>
      </c>
      <c r="B75" s="470"/>
      <c r="C75" s="162" t="s">
        <v>5</v>
      </c>
      <c r="D75" s="239" t="s">
        <v>6</v>
      </c>
      <c r="E75" s="253" t="s">
        <v>3</v>
      </c>
      <c r="F75" s="245" t="s">
        <v>19</v>
      </c>
      <c r="G75" s="163" t="s">
        <v>51</v>
      </c>
      <c r="H75" s="96"/>
      <c r="I75" s="90"/>
      <c r="J75" s="96"/>
      <c r="K75" s="96"/>
      <c r="L75" s="96"/>
    </row>
    <row r="76" spans="1:12" ht="51.75" x14ac:dyDescent="0.25">
      <c r="A76" s="164">
        <v>34</v>
      </c>
      <c r="B76" s="172" t="s">
        <v>75</v>
      </c>
      <c r="C76" s="207" t="s">
        <v>111</v>
      </c>
      <c r="D76" s="240"/>
      <c r="E76" s="252">
        <f>D76*20</f>
        <v>0</v>
      </c>
      <c r="F76" s="243"/>
      <c r="G76" s="125"/>
      <c r="H76" s="90"/>
      <c r="I76" s="90"/>
      <c r="J76" s="90"/>
      <c r="K76" s="90"/>
      <c r="L76" s="90"/>
    </row>
    <row r="77" spans="1:12" ht="33.75" customHeight="1" x14ac:dyDescent="0.25">
      <c r="A77" s="147">
        <v>35</v>
      </c>
      <c r="B77" s="143" t="s">
        <v>93</v>
      </c>
      <c r="C77" s="170" t="s">
        <v>29</v>
      </c>
      <c r="D77" s="240"/>
      <c r="E77" s="252">
        <f>D77*5</f>
        <v>0</v>
      </c>
      <c r="F77" s="246"/>
      <c r="G77" s="152"/>
      <c r="H77" s="90"/>
      <c r="I77" s="90"/>
      <c r="J77" s="90"/>
      <c r="K77" s="90"/>
      <c r="L77" s="90"/>
    </row>
    <row r="78" spans="1:12" ht="29.25" customHeight="1" x14ac:dyDescent="0.25">
      <c r="A78" s="147">
        <v>36</v>
      </c>
      <c r="B78" s="153" t="s">
        <v>94</v>
      </c>
      <c r="C78" s="170" t="s">
        <v>30</v>
      </c>
      <c r="D78" s="240"/>
      <c r="E78" s="252">
        <f>D78*5</f>
        <v>0</v>
      </c>
      <c r="F78" s="243"/>
      <c r="G78" s="125"/>
      <c r="H78" s="90"/>
      <c r="I78" s="90"/>
      <c r="J78" s="90"/>
      <c r="K78" s="90"/>
      <c r="L78" s="90"/>
    </row>
    <row r="79" spans="1:12" ht="28.5" customHeight="1" x14ac:dyDescent="0.25">
      <c r="A79" s="147">
        <v>37</v>
      </c>
      <c r="B79" s="143" t="s">
        <v>95</v>
      </c>
      <c r="C79" s="149" t="s">
        <v>31</v>
      </c>
      <c r="D79" s="240"/>
      <c r="E79" s="252">
        <f>D79*5</f>
        <v>0</v>
      </c>
      <c r="F79" s="243"/>
      <c r="G79" s="125"/>
      <c r="H79" s="90"/>
      <c r="I79" s="90"/>
      <c r="J79" s="90"/>
      <c r="K79" s="90"/>
      <c r="L79" s="90"/>
    </row>
    <row r="80" spans="1:12" ht="25.5" x14ac:dyDescent="0.25">
      <c r="A80" s="147">
        <v>38</v>
      </c>
      <c r="B80" s="143" t="s">
        <v>96</v>
      </c>
      <c r="C80" s="170" t="s">
        <v>32</v>
      </c>
      <c r="D80" s="240"/>
      <c r="E80" s="252">
        <f>D80*5</f>
        <v>0</v>
      </c>
      <c r="F80" s="243"/>
      <c r="G80" s="125"/>
      <c r="H80" s="90"/>
      <c r="I80" s="90"/>
      <c r="J80" s="90"/>
      <c r="K80" s="90"/>
      <c r="L80" s="90"/>
    </row>
    <row r="81" spans="1:28" ht="32.25" customHeight="1" thickBot="1" x14ac:dyDescent="0.3">
      <c r="A81" s="173">
        <v>39</v>
      </c>
      <c r="B81" s="174" t="s">
        <v>97</v>
      </c>
      <c r="C81" s="175" t="s">
        <v>33</v>
      </c>
      <c r="D81" s="241"/>
      <c r="E81" s="254">
        <f>D81*2.5</f>
        <v>0</v>
      </c>
      <c r="F81" s="247"/>
      <c r="G81" s="176"/>
      <c r="H81" s="90"/>
      <c r="I81" s="178"/>
      <c r="J81" s="90"/>
      <c r="K81" s="90"/>
      <c r="L81" s="90"/>
    </row>
    <row r="82" spans="1:28" ht="19.5" thickBot="1" x14ac:dyDescent="0.3">
      <c r="A82" s="476"/>
      <c r="B82" s="477"/>
      <c r="C82" s="477"/>
      <c r="D82" s="267" t="s">
        <v>18</v>
      </c>
      <c r="E82" s="235">
        <f>IF(SUM(E37:E81)&gt;250, 250,SUM(E37:E81))</f>
        <v>0</v>
      </c>
      <c r="F82" s="273"/>
      <c r="G82" s="274"/>
      <c r="H82" s="178"/>
      <c r="I82" s="178"/>
      <c r="J82" s="178"/>
      <c r="K82" s="178"/>
      <c r="L82" s="178"/>
    </row>
    <row r="83" spans="1:28" s="272" customFormat="1" ht="19.5" thickBot="1" x14ac:dyDescent="0.3">
      <c r="A83" s="234"/>
      <c r="B83" s="234"/>
      <c r="C83" s="234"/>
      <c r="D83" s="268"/>
      <c r="E83" s="269"/>
      <c r="F83" s="270"/>
      <c r="G83" s="271"/>
      <c r="H83" s="178"/>
      <c r="I83" s="178"/>
      <c r="J83" s="178"/>
      <c r="K83" s="178"/>
      <c r="L83" s="178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</row>
    <row r="84" spans="1:28" ht="18.75" customHeight="1" x14ac:dyDescent="0.25">
      <c r="A84" s="486" t="s">
        <v>134</v>
      </c>
      <c r="B84" s="487"/>
      <c r="C84" s="488"/>
      <c r="D84" s="492" t="s">
        <v>124</v>
      </c>
      <c r="E84" s="492"/>
      <c r="F84" s="492"/>
      <c r="G84" s="493"/>
      <c r="H84" s="178"/>
      <c r="I84" s="178"/>
      <c r="J84" s="178"/>
      <c r="K84" s="178"/>
      <c r="L84" s="178"/>
    </row>
    <row r="85" spans="1:28" ht="19.5" thickBot="1" x14ac:dyDescent="0.3">
      <c r="A85" s="489"/>
      <c r="B85" s="490"/>
      <c r="C85" s="491"/>
      <c r="D85" s="494"/>
      <c r="E85" s="494"/>
      <c r="F85" s="494"/>
      <c r="G85" s="495"/>
      <c r="H85" s="178"/>
      <c r="I85" s="178"/>
      <c r="J85" s="178"/>
      <c r="K85" s="178"/>
      <c r="L85" s="178"/>
    </row>
    <row r="86" spans="1:28" s="277" customFormat="1" ht="38.25" x14ac:dyDescent="0.2">
      <c r="A86" s="211">
        <v>40</v>
      </c>
      <c r="B86" s="211" t="s">
        <v>136</v>
      </c>
      <c r="C86" s="76" t="s">
        <v>150</v>
      </c>
      <c r="D86" s="240"/>
      <c r="E86" s="252">
        <f>D86*1</f>
        <v>0</v>
      </c>
      <c r="F86" s="243"/>
      <c r="G86" s="125"/>
      <c r="H86" s="276"/>
      <c r="I86" s="276"/>
      <c r="J86" s="276"/>
      <c r="K86" s="276"/>
      <c r="L86" s="276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</row>
    <row r="87" spans="1:28" s="277" customFormat="1" ht="25.5" x14ac:dyDescent="0.2">
      <c r="A87" s="285">
        <v>41</v>
      </c>
      <c r="B87" s="211" t="s">
        <v>139</v>
      </c>
      <c r="C87" s="76" t="s">
        <v>137</v>
      </c>
      <c r="D87" s="240"/>
      <c r="E87" s="252">
        <f>IF(D87&gt;2,2,D87)</f>
        <v>0</v>
      </c>
      <c r="F87" s="243"/>
      <c r="G87" s="125"/>
      <c r="H87" s="276"/>
      <c r="I87" s="276"/>
      <c r="J87" s="276"/>
      <c r="K87" s="276"/>
      <c r="L87" s="276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</row>
    <row r="88" spans="1:28" s="277" customFormat="1" ht="25.5" x14ac:dyDescent="0.2">
      <c r="A88" s="285">
        <v>42</v>
      </c>
      <c r="B88" s="211" t="s">
        <v>138</v>
      </c>
      <c r="C88" s="76" t="s">
        <v>137</v>
      </c>
      <c r="D88" s="240"/>
      <c r="E88" s="252">
        <f t="shared" ref="E88:E91" si="1">IF(D88&gt;2,2,D88)</f>
        <v>0</v>
      </c>
      <c r="F88" s="243"/>
      <c r="G88" s="125"/>
      <c r="H88" s="276"/>
      <c r="I88" s="276"/>
      <c r="J88" s="276"/>
      <c r="K88" s="276"/>
      <c r="L88" s="276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</row>
    <row r="89" spans="1:28" s="277" customFormat="1" ht="25.5" x14ac:dyDescent="0.2">
      <c r="A89" s="285">
        <v>43</v>
      </c>
      <c r="B89" s="211" t="s">
        <v>140</v>
      </c>
      <c r="C89" s="76" t="s">
        <v>137</v>
      </c>
      <c r="D89" s="240"/>
      <c r="E89" s="252">
        <f t="shared" si="1"/>
        <v>0</v>
      </c>
      <c r="F89" s="243"/>
      <c r="G89" s="125"/>
      <c r="H89" s="276"/>
      <c r="I89" s="276"/>
      <c r="J89" s="276"/>
      <c r="K89" s="276"/>
      <c r="L89" s="276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</row>
    <row r="90" spans="1:28" s="277" customFormat="1" ht="25.5" x14ac:dyDescent="0.2">
      <c r="A90" s="285">
        <v>44</v>
      </c>
      <c r="B90" s="211" t="s">
        <v>142</v>
      </c>
      <c r="C90" s="76" t="s">
        <v>137</v>
      </c>
      <c r="D90" s="240"/>
      <c r="E90" s="252">
        <f t="shared" si="1"/>
        <v>0</v>
      </c>
      <c r="F90" s="243"/>
      <c r="G90" s="125"/>
      <c r="H90" s="276"/>
      <c r="I90" s="276"/>
      <c r="J90" s="276"/>
      <c r="K90" s="276"/>
      <c r="L90" s="276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</row>
    <row r="91" spans="1:28" ht="26.25" thickBot="1" x14ac:dyDescent="0.3">
      <c r="A91" s="233">
        <v>45</v>
      </c>
      <c r="B91" s="211" t="s">
        <v>141</v>
      </c>
      <c r="C91" s="76" t="s">
        <v>137</v>
      </c>
      <c r="D91" s="240"/>
      <c r="E91" s="252">
        <f t="shared" si="1"/>
        <v>0</v>
      </c>
      <c r="F91" s="243"/>
      <c r="G91" s="125"/>
      <c r="H91" s="178"/>
      <c r="I91" s="178"/>
      <c r="J91" s="178"/>
      <c r="K91" s="178"/>
      <c r="L91" s="178"/>
    </row>
    <row r="92" spans="1:28" ht="19.5" thickBot="1" x14ac:dyDescent="0.3">
      <c r="A92" s="279"/>
      <c r="B92" s="280"/>
      <c r="C92" s="275"/>
      <c r="D92" s="284" t="s">
        <v>135</v>
      </c>
      <c r="E92" s="281">
        <f>SUM(E86:E91)</f>
        <v>0</v>
      </c>
      <c r="F92" s="282"/>
      <c r="G92" s="283"/>
      <c r="H92" s="178"/>
      <c r="I92" s="178"/>
      <c r="J92" s="178"/>
      <c r="K92" s="178"/>
      <c r="L92" s="178"/>
    </row>
    <row r="93" spans="1:28" ht="26.25" thickBot="1" x14ac:dyDescent="0.3">
      <c r="A93" s="478" t="s">
        <v>48</v>
      </c>
      <c r="B93" s="478"/>
      <c r="C93" s="478"/>
      <c r="D93" s="479"/>
      <c r="E93" s="225" t="str">
        <f>IF(AND(ISNUMBER(E24),ISNUMBER(E34),ISNUMBER(E82),ISNUMBER(E92)),E82+E24+E34+E92,"INSCRIÇÃO INDEFERIDA")</f>
        <v>INSCRIÇÃO INDEFERIDA</v>
      </c>
      <c r="F93" s="177"/>
      <c r="G93" s="226"/>
      <c r="H93" s="178"/>
      <c r="J93" s="178"/>
      <c r="K93" s="178"/>
      <c r="L93" s="178"/>
    </row>
    <row r="94" spans="1:28" ht="18.75" x14ac:dyDescent="0.25">
      <c r="A94" s="221"/>
      <c r="B94" s="221"/>
      <c r="C94" s="221"/>
      <c r="D94" s="221"/>
      <c r="E94" s="227"/>
      <c r="F94" s="180"/>
      <c r="G94" s="180"/>
    </row>
    <row r="95" spans="1:28" ht="18.75" x14ac:dyDescent="0.25">
      <c r="A95" s="221"/>
      <c r="B95" s="221"/>
      <c r="C95" s="221" t="s">
        <v>100</v>
      </c>
      <c r="D95" s="221"/>
      <c r="E95" s="367">
        <f ca="1">NOW()</f>
        <v>43495.769733217596</v>
      </c>
      <c r="F95" s="367"/>
      <c r="G95" s="181"/>
    </row>
    <row r="96" spans="1:28" x14ac:dyDescent="0.25">
      <c r="A96" s="221"/>
      <c r="B96" s="221"/>
      <c r="C96" s="228" t="s">
        <v>101</v>
      </c>
      <c r="D96" s="221"/>
      <c r="E96" s="221"/>
      <c r="F96" s="221"/>
      <c r="G96" s="221"/>
    </row>
    <row r="97" spans="1:7" x14ac:dyDescent="0.25">
      <c r="A97" s="221"/>
      <c r="B97" s="221"/>
      <c r="C97" s="221"/>
      <c r="D97" s="221"/>
      <c r="E97" s="221"/>
      <c r="F97" s="221"/>
      <c r="G97" s="221"/>
    </row>
    <row r="98" spans="1:7" x14ac:dyDescent="0.25">
      <c r="A98" s="221"/>
      <c r="B98" s="221"/>
      <c r="C98" s="221"/>
      <c r="D98" s="221"/>
      <c r="E98" s="221"/>
      <c r="F98" s="221"/>
      <c r="G98" s="221"/>
    </row>
    <row r="99" spans="1:7" x14ac:dyDescent="0.25">
      <c r="A99" s="221"/>
      <c r="B99" s="221"/>
      <c r="C99" s="221"/>
      <c r="D99" s="221"/>
      <c r="E99" s="221" t="s">
        <v>103</v>
      </c>
      <c r="F99" s="221"/>
      <c r="G99" s="221"/>
    </row>
    <row r="100" spans="1:7" x14ac:dyDescent="0.25">
      <c r="A100" s="221"/>
      <c r="B100" s="221"/>
      <c r="C100" s="221"/>
      <c r="D100" s="221"/>
      <c r="E100" s="366" t="s">
        <v>102</v>
      </c>
      <c r="F100" s="366"/>
      <c r="G100" s="221"/>
    </row>
    <row r="101" spans="1:7" x14ac:dyDescent="0.25">
      <c r="A101" s="221"/>
      <c r="B101" s="221"/>
      <c r="C101" s="221"/>
      <c r="D101" s="221"/>
      <c r="E101" s="221"/>
      <c r="F101" s="221"/>
      <c r="G101" s="221"/>
    </row>
    <row r="102" spans="1:7" x14ac:dyDescent="0.25">
      <c r="A102" s="221"/>
      <c r="B102" s="221"/>
      <c r="C102" s="221"/>
      <c r="D102" s="221"/>
      <c r="E102" s="221"/>
      <c r="F102" s="221"/>
      <c r="G102" s="221"/>
    </row>
    <row r="103" spans="1:7" x14ac:dyDescent="0.25">
      <c r="A103" s="221"/>
      <c r="B103" s="221"/>
      <c r="C103" s="221"/>
      <c r="D103" s="221"/>
      <c r="E103" s="221"/>
      <c r="F103" s="221"/>
      <c r="G103" s="221"/>
    </row>
    <row r="104" spans="1:7" x14ac:dyDescent="0.25">
      <c r="A104" s="221"/>
      <c r="B104" s="221"/>
      <c r="C104" s="221"/>
      <c r="D104" s="221"/>
      <c r="E104" s="221"/>
      <c r="F104" s="221"/>
      <c r="G104" s="221"/>
    </row>
    <row r="105" spans="1:7" x14ac:dyDescent="0.25">
      <c r="A105" s="221"/>
      <c r="B105" s="221"/>
      <c r="C105" s="221"/>
      <c r="D105" s="221"/>
      <c r="E105" s="221"/>
      <c r="F105" s="221"/>
      <c r="G105" s="221"/>
    </row>
    <row r="106" spans="1:7" x14ac:dyDescent="0.25">
      <c r="A106" s="221"/>
      <c r="B106" s="221"/>
      <c r="C106" s="221"/>
      <c r="D106" s="221"/>
      <c r="E106" s="221"/>
      <c r="F106" s="221"/>
      <c r="G106" s="221"/>
    </row>
    <row r="107" spans="1:7" x14ac:dyDescent="0.25">
      <c r="A107" s="221"/>
      <c r="B107" s="221"/>
      <c r="C107" s="221"/>
      <c r="D107" s="221"/>
      <c r="E107" s="221"/>
      <c r="F107" s="221"/>
      <c r="G107" s="221"/>
    </row>
    <row r="108" spans="1:7" x14ac:dyDescent="0.25">
      <c r="A108" s="221"/>
      <c r="B108" s="221"/>
      <c r="C108" s="221"/>
      <c r="D108" s="221"/>
      <c r="E108" s="221"/>
      <c r="F108" s="221"/>
      <c r="G108" s="221"/>
    </row>
    <row r="109" spans="1:7" x14ac:dyDescent="0.25">
      <c r="A109" s="221"/>
      <c r="B109" s="221"/>
      <c r="C109" s="221"/>
      <c r="D109" s="221"/>
      <c r="E109" s="221"/>
      <c r="F109" s="221"/>
      <c r="G109" s="221"/>
    </row>
    <row r="110" spans="1:7" x14ac:dyDescent="0.25">
      <c r="A110" s="221"/>
      <c r="B110" s="221"/>
      <c r="C110" s="221"/>
      <c r="D110" s="221"/>
      <c r="E110" s="221"/>
      <c r="F110" s="221"/>
      <c r="G110" s="221"/>
    </row>
    <row r="111" spans="1:7" x14ac:dyDescent="0.25">
      <c r="A111" s="221"/>
      <c r="B111" s="221"/>
      <c r="C111" s="221"/>
      <c r="D111" s="221"/>
      <c r="E111" s="221"/>
      <c r="F111" s="221"/>
      <c r="G111" s="221"/>
    </row>
    <row r="112" spans="1:7" x14ac:dyDescent="0.25">
      <c r="A112" s="221"/>
      <c r="B112" s="221"/>
      <c r="C112" s="221"/>
      <c r="D112" s="221"/>
      <c r="E112" s="221"/>
      <c r="F112" s="221"/>
      <c r="G112" s="221"/>
    </row>
    <row r="113" spans="1:7" x14ac:dyDescent="0.25">
      <c r="A113" s="221"/>
      <c r="B113" s="221"/>
      <c r="C113" s="221"/>
      <c r="D113" s="221"/>
      <c r="E113" s="221"/>
      <c r="F113" s="221"/>
      <c r="G113" s="221"/>
    </row>
    <row r="114" spans="1:7" x14ac:dyDescent="0.25">
      <c r="A114" s="221"/>
      <c r="B114" s="221"/>
      <c r="C114" s="221"/>
      <c r="D114" s="221"/>
      <c r="E114" s="221"/>
      <c r="F114" s="221"/>
      <c r="G114" s="221"/>
    </row>
    <row r="115" spans="1:7" x14ac:dyDescent="0.25">
      <c r="A115" s="221"/>
      <c r="B115" s="221"/>
      <c r="C115" s="221"/>
      <c r="D115" s="221"/>
      <c r="E115" s="221"/>
      <c r="F115" s="221"/>
      <c r="G115" s="221"/>
    </row>
    <row r="116" spans="1:7" x14ac:dyDescent="0.25">
      <c r="A116" s="221"/>
      <c r="B116" s="221"/>
      <c r="C116" s="221"/>
      <c r="D116" s="221"/>
      <c r="E116" s="221"/>
      <c r="F116" s="221"/>
      <c r="G116" s="221"/>
    </row>
    <row r="117" spans="1:7" x14ac:dyDescent="0.25">
      <c r="A117" s="221"/>
      <c r="B117" s="221"/>
      <c r="C117" s="221"/>
      <c r="D117" s="221"/>
      <c r="E117" s="221"/>
      <c r="F117" s="221"/>
      <c r="G117" s="221"/>
    </row>
    <row r="118" spans="1:7" x14ac:dyDescent="0.25">
      <c r="A118" s="221"/>
      <c r="B118" s="221"/>
      <c r="C118" s="221"/>
      <c r="D118" s="221"/>
      <c r="E118" s="221"/>
      <c r="F118" s="221"/>
      <c r="G118" s="221"/>
    </row>
    <row r="119" spans="1:7" x14ac:dyDescent="0.25">
      <c r="A119" s="221"/>
      <c r="B119" s="221"/>
      <c r="C119" s="221"/>
      <c r="D119" s="221"/>
      <c r="E119" s="221"/>
      <c r="F119" s="221"/>
      <c r="G119" s="221"/>
    </row>
    <row r="120" spans="1:7" x14ac:dyDescent="0.25">
      <c r="A120" s="221"/>
      <c r="B120" s="221"/>
      <c r="C120" s="221"/>
      <c r="D120" s="221"/>
      <c r="E120" s="221"/>
      <c r="F120" s="221"/>
      <c r="G120" s="221"/>
    </row>
    <row r="121" spans="1:7" x14ac:dyDescent="0.25">
      <c r="A121" s="221"/>
      <c r="B121" s="221"/>
      <c r="C121" s="221"/>
      <c r="D121" s="221"/>
      <c r="E121" s="221"/>
      <c r="F121" s="221"/>
      <c r="G121" s="221"/>
    </row>
    <row r="122" spans="1:7" x14ac:dyDescent="0.25">
      <c r="A122" s="221"/>
      <c r="B122" s="221"/>
      <c r="C122" s="221"/>
      <c r="D122" s="221"/>
      <c r="E122" s="221"/>
      <c r="F122" s="221"/>
      <c r="G122" s="221"/>
    </row>
    <row r="123" spans="1:7" x14ac:dyDescent="0.25">
      <c r="A123" s="221"/>
      <c r="B123" s="221"/>
      <c r="C123" s="221"/>
      <c r="D123" s="221"/>
      <c r="E123" s="221"/>
      <c r="F123" s="221"/>
      <c r="G123" s="221"/>
    </row>
    <row r="124" spans="1:7" x14ac:dyDescent="0.25">
      <c r="A124" s="221"/>
      <c r="B124" s="221"/>
      <c r="C124" s="221"/>
      <c r="D124" s="221"/>
      <c r="E124" s="221"/>
      <c r="F124" s="221"/>
      <c r="G124" s="221"/>
    </row>
    <row r="125" spans="1:7" x14ac:dyDescent="0.25">
      <c r="A125" s="221"/>
      <c r="B125" s="221"/>
      <c r="C125" s="221"/>
      <c r="D125" s="221"/>
      <c r="E125" s="221"/>
      <c r="F125" s="221"/>
      <c r="G125" s="221"/>
    </row>
    <row r="126" spans="1:7" x14ac:dyDescent="0.25">
      <c r="A126" s="221"/>
      <c r="B126" s="221"/>
      <c r="C126" s="221"/>
      <c r="D126" s="221"/>
      <c r="E126" s="221"/>
      <c r="F126" s="221"/>
      <c r="G126" s="221"/>
    </row>
    <row r="127" spans="1:7" x14ac:dyDescent="0.25">
      <c r="A127" s="221"/>
      <c r="B127" s="221"/>
      <c r="C127" s="221"/>
      <c r="D127" s="221"/>
      <c r="E127" s="221"/>
      <c r="F127" s="221"/>
      <c r="G127" s="221"/>
    </row>
    <row r="128" spans="1:7" x14ac:dyDescent="0.25">
      <c r="A128" s="221"/>
      <c r="B128" s="221"/>
      <c r="C128" s="221"/>
      <c r="D128" s="221"/>
      <c r="E128" s="221"/>
      <c r="F128" s="221"/>
      <c r="G128" s="221"/>
    </row>
    <row r="129" spans="1:7" x14ac:dyDescent="0.25">
      <c r="A129" s="221"/>
      <c r="B129" s="221"/>
      <c r="C129" s="221"/>
      <c r="D129" s="221"/>
      <c r="E129" s="221"/>
      <c r="F129" s="221"/>
      <c r="G129" s="221"/>
    </row>
    <row r="130" spans="1:7" x14ac:dyDescent="0.25">
      <c r="A130" s="221"/>
      <c r="B130" s="221"/>
      <c r="C130" s="221"/>
      <c r="D130" s="221"/>
      <c r="E130" s="221"/>
      <c r="F130" s="221"/>
      <c r="G130" s="221"/>
    </row>
    <row r="131" spans="1:7" x14ac:dyDescent="0.25">
      <c r="A131" s="221"/>
      <c r="B131" s="221"/>
      <c r="C131" s="221"/>
      <c r="D131" s="221"/>
      <c r="E131" s="221"/>
      <c r="F131" s="221"/>
      <c r="G131" s="221"/>
    </row>
    <row r="132" spans="1:7" x14ac:dyDescent="0.25">
      <c r="A132" s="221"/>
      <c r="B132" s="221"/>
      <c r="C132" s="221"/>
      <c r="D132" s="221"/>
      <c r="E132" s="221"/>
      <c r="F132" s="221"/>
      <c r="G132" s="221"/>
    </row>
    <row r="133" spans="1:7" x14ac:dyDescent="0.25">
      <c r="A133" s="221"/>
      <c r="B133" s="221"/>
      <c r="C133" s="221"/>
      <c r="D133" s="221"/>
      <c r="E133" s="221"/>
      <c r="F133" s="221"/>
      <c r="G133" s="221"/>
    </row>
    <row r="134" spans="1:7" x14ac:dyDescent="0.25">
      <c r="A134" s="221"/>
      <c r="B134" s="221"/>
      <c r="C134" s="221"/>
      <c r="D134" s="221"/>
      <c r="E134" s="221"/>
      <c r="F134" s="221"/>
      <c r="G134" s="221"/>
    </row>
    <row r="135" spans="1:7" x14ac:dyDescent="0.25">
      <c r="A135" s="221"/>
      <c r="B135" s="221"/>
      <c r="C135" s="221"/>
      <c r="D135" s="221"/>
      <c r="E135" s="221"/>
      <c r="F135" s="221"/>
      <c r="G135" s="221"/>
    </row>
    <row r="136" spans="1:7" x14ac:dyDescent="0.25">
      <c r="A136" s="221"/>
      <c r="B136" s="221"/>
      <c r="C136" s="221"/>
      <c r="D136" s="221"/>
      <c r="E136" s="221"/>
      <c r="F136" s="221"/>
      <c r="G136" s="221"/>
    </row>
    <row r="137" spans="1:7" x14ac:dyDescent="0.25">
      <c r="A137" s="221"/>
      <c r="B137" s="221"/>
      <c r="C137" s="221"/>
      <c r="D137" s="221"/>
      <c r="E137" s="221"/>
      <c r="F137" s="221"/>
      <c r="G137" s="221"/>
    </row>
    <row r="138" spans="1:7" x14ac:dyDescent="0.25">
      <c r="A138" s="221"/>
      <c r="B138" s="221"/>
      <c r="C138" s="221"/>
      <c r="D138" s="221"/>
      <c r="E138" s="221"/>
      <c r="F138" s="221"/>
      <c r="G138" s="221"/>
    </row>
    <row r="139" spans="1:7" x14ac:dyDescent="0.25">
      <c r="A139" s="221"/>
      <c r="B139" s="221"/>
      <c r="C139" s="221"/>
      <c r="D139" s="221"/>
      <c r="E139" s="221"/>
      <c r="F139" s="221"/>
      <c r="G139" s="221"/>
    </row>
    <row r="140" spans="1:7" x14ac:dyDescent="0.25">
      <c r="A140" s="221"/>
      <c r="B140" s="221"/>
      <c r="C140" s="221"/>
      <c r="D140" s="221"/>
      <c r="E140" s="221"/>
      <c r="F140" s="221"/>
      <c r="G140" s="221"/>
    </row>
    <row r="141" spans="1:7" x14ac:dyDescent="0.25">
      <c r="A141" s="221"/>
      <c r="B141" s="221"/>
      <c r="C141" s="221"/>
      <c r="D141" s="221"/>
      <c r="E141" s="221"/>
      <c r="F141" s="221"/>
      <c r="G141" s="221"/>
    </row>
    <row r="142" spans="1:7" x14ac:dyDescent="0.25">
      <c r="A142" s="221"/>
      <c r="B142" s="221"/>
      <c r="C142" s="221"/>
      <c r="D142" s="221"/>
      <c r="E142" s="221"/>
      <c r="F142" s="221"/>
      <c r="G142" s="221"/>
    </row>
    <row r="143" spans="1:7" x14ac:dyDescent="0.25">
      <c r="A143" s="221"/>
      <c r="B143" s="221"/>
      <c r="C143" s="221"/>
      <c r="D143" s="221"/>
      <c r="E143" s="221"/>
      <c r="F143" s="221"/>
      <c r="G143" s="221"/>
    </row>
    <row r="144" spans="1:7" x14ac:dyDescent="0.25">
      <c r="A144" s="221"/>
      <c r="B144" s="221"/>
      <c r="C144" s="221"/>
      <c r="D144" s="221"/>
      <c r="E144" s="221"/>
      <c r="F144" s="221"/>
      <c r="G144" s="221"/>
    </row>
    <row r="145" spans="1:7" x14ac:dyDescent="0.25">
      <c r="A145" s="221"/>
      <c r="B145" s="221"/>
      <c r="C145" s="221"/>
      <c r="D145" s="221"/>
      <c r="E145" s="221"/>
      <c r="F145" s="221"/>
      <c r="G145" s="221"/>
    </row>
    <row r="146" spans="1:7" x14ac:dyDescent="0.25">
      <c r="A146" s="221"/>
      <c r="B146" s="221"/>
      <c r="C146" s="221"/>
      <c r="D146" s="221"/>
      <c r="E146" s="221"/>
      <c r="F146" s="221"/>
      <c r="G146" s="221"/>
    </row>
    <row r="147" spans="1:7" x14ac:dyDescent="0.25">
      <c r="A147" s="221"/>
      <c r="B147" s="221"/>
      <c r="C147" s="221"/>
      <c r="D147" s="221"/>
      <c r="E147" s="221"/>
      <c r="F147" s="221"/>
      <c r="G147" s="221"/>
    </row>
    <row r="148" spans="1:7" x14ac:dyDescent="0.25">
      <c r="A148" s="221"/>
      <c r="B148" s="221"/>
      <c r="C148" s="221"/>
      <c r="D148" s="221"/>
      <c r="E148" s="221"/>
      <c r="F148" s="221"/>
      <c r="G148" s="221"/>
    </row>
    <row r="149" spans="1:7" x14ac:dyDescent="0.25">
      <c r="A149" s="221"/>
      <c r="B149" s="221"/>
      <c r="C149" s="221"/>
      <c r="D149" s="221"/>
      <c r="E149" s="221"/>
      <c r="F149" s="221"/>
      <c r="G149" s="221"/>
    </row>
    <row r="150" spans="1:7" x14ac:dyDescent="0.25">
      <c r="A150" s="221"/>
      <c r="B150" s="221"/>
      <c r="C150" s="221"/>
      <c r="D150" s="221"/>
      <c r="E150" s="221"/>
      <c r="F150" s="221"/>
      <c r="G150" s="221"/>
    </row>
    <row r="151" spans="1:7" x14ac:dyDescent="0.25">
      <c r="A151" s="221"/>
      <c r="B151" s="221"/>
      <c r="C151" s="221"/>
      <c r="D151" s="221"/>
      <c r="E151" s="221"/>
      <c r="F151" s="221"/>
      <c r="G151" s="221"/>
    </row>
    <row r="152" spans="1:7" x14ac:dyDescent="0.25">
      <c r="A152" s="221"/>
      <c r="B152" s="221"/>
      <c r="C152" s="221"/>
      <c r="D152" s="221"/>
      <c r="E152" s="221"/>
      <c r="F152" s="221"/>
      <c r="G152" s="221"/>
    </row>
    <row r="153" spans="1:7" x14ac:dyDescent="0.25">
      <c r="A153" s="221"/>
      <c r="B153" s="221"/>
      <c r="C153" s="221"/>
      <c r="D153" s="221"/>
      <c r="E153" s="221"/>
      <c r="F153" s="221"/>
      <c r="G153" s="221"/>
    </row>
    <row r="154" spans="1:7" x14ac:dyDescent="0.25">
      <c r="A154" s="221"/>
      <c r="B154" s="221"/>
      <c r="C154" s="221"/>
      <c r="D154" s="221"/>
      <c r="E154" s="221"/>
      <c r="F154" s="221"/>
      <c r="G154" s="221"/>
    </row>
    <row r="155" spans="1:7" x14ac:dyDescent="0.25">
      <c r="A155" s="221"/>
      <c r="B155" s="221"/>
      <c r="C155" s="221"/>
      <c r="D155" s="221"/>
      <c r="E155" s="221"/>
      <c r="F155" s="221"/>
      <c r="G155" s="221"/>
    </row>
    <row r="156" spans="1:7" x14ac:dyDescent="0.25">
      <c r="A156" s="221"/>
      <c r="B156" s="221"/>
      <c r="C156" s="221"/>
      <c r="D156" s="221"/>
      <c r="E156" s="221"/>
      <c r="F156" s="221"/>
      <c r="G156" s="221"/>
    </row>
    <row r="157" spans="1:7" x14ac:dyDescent="0.25">
      <c r="A157" s="221"/>
      <c r="B157" s="221"/>
      <c r="C157" s="221"/>
      <c r="D157" s="221"/>
      <c r="E157" s="221"/>
      <c r="F157" s="221"/>
      <c r="G157" s="221"/>
    </row>
    <row r="158" spans="1:7" x14ac:dyDescent="0.25">
      <c r="A158" s="221"/>
      <c r="B158" s="221"/>
      <c r="C158" s="221"/>
      <c r="D158" s="221"/>
      <c r="E158" s="221"/>
      <c r="F158" s="221"/>
      <c r="G158" s="221"/>
    </row>
    <row r="159" spans="1:7" x14ac:dyDescent="0.25">
      <c r="A159" s="221"/>
      <c r="B159" s="221"/>
      <c r="C159" s="221"/>
      <c r="D159" s="221"/>
      <c r="E159" s="221"/>
      <c r="F159" s="221"/>
      <c r="G159" s="221"/>
    </row>
    <row r="160" spans="1:7" x14ac:dyDescent="0.25">
      <c r="A160" s="221"/>
      <c r="B160" s="221"/>
      <c r="C160" s="221"/>
      <c r="D160" s="221"/>
      <c r="E160" s="221"/>
      <c r="F160" s="221"/>
      <c r="G160" s="221"/>
    </row>
    <row r="161" spans="1:7" x14ac:dyDescent="0.25">
      <c r="A161" s="221"/>
      <c r="B161" s="221"/>
      <c r="C161" s="221"/>
      <c r="D161" s="221"/>
      <c r="E161" s="221"/>
      <c r="F161" s="221"/>
      <c r="G161" s="221"/>
    </row>
    <row r="162" spans="1:7" x14ac:dyDescent="0.25">
      <c r="A162" s="221"/>
      <c r="B162" s="221"/>
      <c r="C162" s="221"/>
      <c r="D162" s="221"/>
      <c r="E162" s="221"/>
      <c r="F162" s="221"/>
      <c r="G162" s="221"/>
    </row>
    <row r="163" spans="1:7" x14ac:dyDescent="0.25">
      <c r="A163" s="221"/>
      <c r="B163" s="221"/>
      <c r="C163" s="221"/>
      <c r="D163" s="221"/>
      <c r="E163" s="221"/>
      <c r="F163" s="221"/>
      <c r="G163" s="221"/>
    </row>
    <row r="164" spans="1:7" x14ac:dyDescent="0.25">
      <c r="A164" s="221"/>
      <c r="B164" s="221"/>
      <c r="C164" s="221"/>
      <c r="D164" s="221"/>
      <c r="E164" s="221"/>
      <c r="F164" s="221"/>
      <c r="G164" s="221"/>
    </row>
    <row r="165" spans="1:7" x14ac:dyDescent="0.25">
      <c r="A165" s="221"/>
      <c r="B165" s="221"/>
      <c r="C165" s="221"/>
      <c r="D165" s="221"/>
      <c r="E165" s="221"/>
      <c r="F165" s="221"/>
      <c r="G165" s="221"/>
    </row>
    <row r="166" spans="1:7" x14ac:dyDescent="0.25">
      <c r="A166" s="221"/>
      <c r="B166" s="221"/>
      <c r="C166" s="221"/>
      <c r="D166" s="221"/>
      <c r="E166" s="221"/>
      <c r="F166" s="221"/>
      <c r="G166" s="221"/>
    </row>
    <row r="167" spans="1:7" x14ac:dyDescent="0.25">
      <c r="A167" s="221"/>
      <c r="B167" s="221"/>
      <c r="C167" s="221"/>
      <c r="D167" s="221"/>
      <c r="E167" s="221"/>
      <c r="F167" s="221"/>
      <c r="G167" s="221"/>
    </row>
    <row r="168" spans="1:7" x14ac:dyDescent="0.25">
      <c r="A168" s="221"/>
      <c r="B168" s="221"/>
      <c r="C168" s="221"/>
      <c r="D168" s="221"/>
      <c r="E168" s="221"/>
      <c r="F168" s="221"/>
      <c r="G168" s="221"/>
    </row>
    <row r="169" spans="1:7" x14ac:dyDescent="0.25">
      <c r="A169" s="221"/>
      <c r="B169" s="221"/>
      <c r="C169" s="221"/>
      <c r="D169" s="221"/>
      <c r="E169" s="221"/>
      <c r="F169" s="221"/>
      <c r="G169" s="221"/>
    </row>
    <row r="170" spans="1:7" x14ac:dyDescent="0.25">
      <c r="A170" s="221"/>
      <c r="B170" s="221"/>
      <c r="C170" s="221"/>
      <c r="D170" s="221"/>
      <c r="E170" s="221"/>
      <c r="F170" s="221"/>
      <c r="G170" s="221"/>
    </row>
    <row r="171" spans="1:7" x14ac:dyDescent="0.25">
      <c r="A171" s="221"/>
      <c r="B171" s="221"/>
      <c r="C171" s="221"/>
      <c r="D171" s="221"/>
      <c r="E171" s="221"/>
      <c r="F171" s="221"/>
      <c r="G171" s="221"/>
    </row>
    <row r="172" spans="1:7" x14ac:dyDescent="0.25">
      <c r="A172" s="221"/>
      <c r="B172" s="221"/>
      <c r="C172" s="221"/>
      <c r="D172" s="221"/>
      <c r="E172" s="221"/>
      <c r="F172" s="221"/>
      <c r="G172" s="221"/>
    </row>
    <row r="173" spans="1:7" x14ac:dyDescent="0.25">
      <c r="A173" s="221"/>
      <c r="B173" s="221"/>
      <c r="C173" s="221"/>
      <c r="D173" s="221"/>
      <c r="E173" s="221"/>
      <c r="F173" s="221"/>
      <c r="G173" s="221"/>
    </row>
    <row r="174" spans="1:7" x14ac:dyDescent="0.25">
      <c r="A174" s="221"/>
      <c r="B174" s="221"/>
      <c r="C174" s="221"/>
      <c r="D174" s="221"/>
      <c r="E174" s="221"/>
      <c r="F174" s="221"/>
      <c r="G174" s="221"/>
    </row>
    <row r="175" spans="1:7" x14ac:dyDescent="0.25">
      <c r="A175" s="221"/>
      <c r="B175" s="221"/>
      <c r="C175" s="221"/>
      <c r="D175" s="221"/>
      <c r="E175" s="221"/>
      <c r="F175" s="221"/>
      <c r="G175" s="221"/>
    </row>
    <row r="176" spans="1:7" x14ac:dyDescent="0.25">
      <c r="A176" s="221"/>
      <c r="B176" s="221"/>
      <c r="C176" s="221"/>
      <c r="D176" s="221"/>
      <c r="E176" s="221"/>
      <c r="F176" s="221"/>
      <c r="G176" s="221"/>
    </row>
    <row r="177" spans="1:7" x14ac:dyDescent="0.25">
      <c r="A177" s="221"/>
      <c r="B177" s="221"/>
      <c r="C177" s="221"/>
      <c r="D177" s="221"/>
      <c r="E177" s="221"/>
      <c r="F177" s="221"/>
      <c r="G177" s="221"/>
    </row>
    <row r="178" spans="1:7" x14ac:dyDescent="0.25">
      <c r="A178" s="221"/>
      <c r="B178" s="221"/>
      <c r="C178" s="221"/>
      <c r="D178" s="221"/>
      <c r="E178" s="221"/>
      <c r="F178" s="221"/>
      <c r="G178" s="221"/>
    </row>
    <row r="179" spans="1:7" x14ac:dyDescent="0.25">
      <c r="A179" s="221"/>
      <c r="B179" s="221"/>
      <c r="C179" s="221"/>
      <c r="D179" s="221"/>
      <c r="E179" s="221"/>
      <c r="F179" s="221"/>
      <c r="G179" s="221"/>
    </row>
    <row r="180" spans="1:7" x14ac:dyDescent="0.25">
      <c r="A180" s="221"/>
      <c r="B180" s="221"/>
      <c r="C180" s="221"/>
      <c r="D180" s="221"/>
      <c r="E180" s="221"/>
      <c r="F180" s="221"/>
      <c r="G180" s="221"/>
    </row>
    <row r="181" spans="1:7" x14ac:dyDescent="0.25">
      <c r="A181" s="221"/>
      <c r="B181" s="221"/>
      <c r="C181" s="221"/>
      <c r="D181" s="221"/>
      <c r="E181" s="221"/>
      <c r="F181" s="221"/>
      <c r="G181" s="221"/>
    </row>
    <row r="182" spans="1:7" x14ac:dyDescent="0.25">
      <c r="A182" s="221"/>
      <c r="B182" s="221"/>
      <c r="C182" s="221"/>
      <c r="D182" s="221"/>
      <c r="E182" s="221"/>
      <c r="F182" s="221"/>
      <c r="G182" s="221"/>
    </row>
    <row r="183" spans="1:7" x14ac:dyDescent="0.25">
      <c r="A183" s="221"/>
      <c r="B183" s="221"/>
      <c r="C183" s="221"/>
      <c r="D183" s="221"/>
      <c r="E183" s="221"/>
      <c r="F183" s="221"/>
      <c r="G183" s="221"/>
    </row>
    <row r="184" spans="1:7" x14ac:dyDescent="0.25">
      <c r="A184" s="221"/>
      <c r="B184" s="221"/>
      <c r="C184" s="221"/>
      <c r="D184" s="221"/>
      <c r="E184" s="221"/>
      <c r="F184" s="221"/>
      <c r="G184" s="221"/>
    </row>
    <row r="185" spans="1:7" x14ac:dyDescent="0.25">
      <c r="A185" s="221"/>
      <c r="B185" s="221"/>
      <c r="C185" s="221"/>
      <c r="D185" s="221"/>
      <c r="E185" s="221"/>
      <c r="F185" s="221"/>
      <c r="G185" s="221"/>
    </row>
    <row r="186" spans="1:7" x14ac:dyDescent="0.25">
      <c r="A186" s="221"/>
      <c r="B186" s="221"/>
      <c r="C186" s="221"/>
      <c r="D186" s="221"/>
      <c r="E186" s="221"/>
      <c r="F186" s="221"/>
      <c r="G186" s="221"/>
    </row>
    <row r="187" spans="1:7" x14ac:dyDescent="0.25">
      <c r="A187" s="221"/>
      <c r="B187" s="221"/>
      <c r="C187" s="221"/>
      <c r="D187" s="221"/>
      <c r="E187" s="221"/>
      <c r="F187" s="221"/>
      <c r="G187" s="221"/>
    </row>
    <row r="188" spans="1:7" x14ac:dyDescent="0.25">
      <c r="A188" s="221"/>
      <c r="B188" s="221"/>
      <c r="C188" s="221"/>
      <c r="D188" s="221"/>
      <c r="E188" s="221"/>
      <c r="F188" s="221"/>
      <c r="G188" s="221"/>
    </row>
    <row r="189" spans="1:7" x14ac:dyDescent="0.25">
      <c r="A189" s="221"/>
      <c r="B189" s="221"/>
      <c r="C189" s="221"/>
      <c r="D189" s="221"/>
      <c r="E189" s="221"/>
      <c r="F189" s="221"/>
      <c r="G189" s="221"/>
    </row>
    <row r="190" spans="1:7" x14ac:dyDescent="0.25">
      <c r="A190" s="221"/>
      <c r="B190" s="221"/>
      <c r="C190" s="221"/>
      <c r="D190" s="221"/>
      <c r="E190" s="221"/>
      <c r="F190" s="221"/>
      <c r="G190" s="221"/>
    </row>
    <row r="191" spans="1:7" x14ac:dyDescent="0.25">
      <c r="A191" s="221"/>
      <c r="B191" s="221"/>
      <c r="C191" s="221"/>
      <c r="D191" s="221"/>
      <c r="E191" s="221"/>
      <c r="F191" s="221"/>
      <c r="G191" s="221"/>
    </row>
    <row r="192" spans="1:7" x14ac:dyDescent="0.25">
      <c r="A192" s="221"/>
      <c r="B192" s="221"/>
      <c r="C192" s="221"/>
      <c r="D192" s="221"/>
      <c r="E192" s="221"/>
      <c r="F192" s="221"/>
      <c r="G192" s="221"/>
    </row>
    <row r="193" spans="1:7" x14ac:dyDescent="0.25">
      <c r="A193" s="221"/>
      <c r="B193" s="221"/>
      <c r="C193" s="221"/>
      <c r="D193" s="221"/>
      <c r="E193" s="221"/>
      <c r="F193" s="221"/>
      <c r="G193" s="221"/>
    </row>
    <row r="194" spans="1:7" x14ac:dyDescent="0.25">
      <c r="A194" s="221"/>
      <c r="B194" s="221"/>
      <c r="C194" s="221"/>
      <c r="D194" s="221"/>
      <c r="E194" s="221"/>
      <c r="F194" s="221"/>
      <c r="G194" s="221"/>
    </row>
    <row r="195" spans="1:7" x14ac:dyDescent="0.25">
      <c r="A195" s="221"/>
      <c r="B195" s="221"/>
      <c r="C195" s="221"/>
      <c r="D195" s="221"/>
      <c r="E195" s="221"/>
      <c r="F195" s="221"/>
      <c r="G195" s="221"/>
    </row>
    <row r="196" spans="1:7" x14ac:dyDescent="0.25">
      <c r="A196" s="221"/>
      <c r="B196" s="221"/>
      <c r="C196" s="221"/>
      <c r="D196" s="221"/>
      <c r="E196" s="221"/>
      <c r="F196" s="221"/>
      <c r="G196" s="221"/>
    </row>
    <row r="197" spans="1:7" x14ac:dyDescent="0.25">
      <c r="A197" s="221"/>
      <c r="B197" s="221"/>
      <c r="C197" s="221"/>
      <c r="D197" s="221"/>
      <c r="E197" s="221"/>
      <c r="F197" s="221"/>
      <c r="G197" s="221"/>
    </row>
    <row r="198" spans="1:7" x14ac:dyDescent="0.25">
      <c r="A198" s="221"/>
      <c r="B198" s="221"/>
      <c r="C198" s="221"/>
      <c r="D198" s="221"/>
      <c r="E198" s="221"/>
      <c r="F198" s="221"/>
      <c r="G198" s="221"/>
    </row>
    <row r="199" spans="1:7" x14ac:dyDescent="0.25">
      <c r="A199" s="221"/>
      <c r="B199" s="221"/>
      <c r="C199" s="221"/>
      <c r="D199" s="221"/>
      <c r="E199" s="221"/>
      <c r="F199" s="221"/>
      <c r="G199" s="221"/>
    </row>
    <row r="200" spans="1:7" x14ac:dyDescent="0.25">
      <c r="A200" s="221"/>
      <c r="B200" s="221"/>
      <c r="C200" s="221"/>
      <c r="D200" s="221"/>
      <c r="E200" s="221"/>
      <c r="F200" s="221"/>
      <c r="G200" s="221"/>
    </row>
    <row r="201" spans="1:7" x14ac:dyDescent="0.25">
      <c r="A201" s="221"/>
      <c r="B201" s="221"/>
      <c r="C201" s="221"/>
      <c r="D201" s="221"/>
      <c r="E201" s="221"/>
      <c r="F201" s="221"/>
      <c r="G201" s="221"/>
    </row>
    <row r="202" spans="1:7" x14ac:dyDescent="0.25">
      <c r="A202" s="221"/>
      <c r="B202" s="221"/>
      <c r="C202" s="221"/>
      <c r="D202" s="221"/>
      <c r="E202" s="221"/>
      <c r="F202" s="221"/>
      <c r="G202" s="221"/>
    </row>
  </sheetData>
  <sheetProtection algorithmName="SHA-512" hashValue="Ixg43WAOe5zDob7V1ERF/ST1w8XeRiGUC6zTm37I4tdvm6lTGq2OgXqUsdBGJT7iEoTcrh0NRhHpcM9qUMTI+g==" saltValue="8GWOwrFTalSSabSfpgVtiw==" spinCount="100000" sheet="1" objects="1" scenarios="1"/>
  <protectedRanges>
    <protectedRange algorithmName="SHA-512" hashValue="x9FQXBGkMbpmWRNI3k3gmpm38FEH942eoBWhRc1jDsMFSurnAqEmqnXKP0uyZJrz8KQHd1eTMIdx2MlWqEqTag==" saltValue="dhdzXMVhJkSzz8yXd4divg==" spinCount="100000" sqref="C1:D6 E1:G7 A1:B7" name="Intervalo4"/>
    <protectedRange algorithmName="SHA-512" hashValue="c0738uKG3rd1uvg3zNWld3K2bn0lb+LHS0Z80m6PDlxwnM7TB/t02iDA75IO8uQkHqR33lb0nXTnMD/6JaDLcQ==" saltValue="Uh/dWocxtsrHSg3369E8pQ==" spinCount="100000" sqref="A1:G5" name="Intervalo3"/>
    <protectedRange sqref="C9:G9 C10 E10:G10 F16:G23 C11:E12 G11:G13 E16:E19 E21 E23" name="Intervalo1"/>
    <protectedRange sqref="D26:E26 F28:G33 D38 F38:G38 D41:D50 F41:G50 D52:D57 F52:G57 D76:D81 F76:G81 D28:D33 F59:G74 D59:D74 F86:G92 D86:D91 E48:E51" name="Intervalo2"/>
    <protectedRange sqref="F39:G39 D39" name="Intervalo2_1"/>
  </protectedRanges>
  <mergeCells count="80">
    <mergeCell ref="E95:F95"/>
    <mergeCell ref="E100:F100"/>
    <mergeCell ref="G14:G15"/>
    <mergeCell ref="F14:F15"/>
    <mergeCell ref="A37:A38"/>
    <mergeCell ref="B37:B38"/>
    <mergeCell ref="C37:C38"/>
    <mergeCell ref="A22:C22"/>
    <mergeCell ref="B23:C23"/>
    <mergeCell ref="A15:C15"/>
    <mergeCell ref="B16:C16"/>
    <mergeCell ref="A16:A17"/>
    <mergeCell ref="B17:C17"/>
    <mergeCell ref="A27:C27"/>
    <mergeCell ref="A18:A19"/>
    <mergeCell ref="B18:C18"/>
    <mergeCell ref="E10:G10"/>
    <mergeCell ref="A11:A12"/>
    <mergeCell ref="C11:E11"/>
    <mergeCell ref="F11:F13"/>
    <mergeCell ref="G11:G13"/>
    <mergeCell ref="C12:E12"/>
    <mergeCell ref="A13:C14"/>
    <mergeCell ref="D13:D14"/>
    <mergeCell ref="E13:E14"/>
    <mergeCell ref="A6:G6"/>
    <mergeCell ref="C9:G9"/>
    <mergeCell ref="A8:B8"/>
    <mergeCell ref="A1:G5"/>
    <mergeCell ref="A7:G7"/>
    <mergeCell ref="B19:C19"/>
    <mergeCell ref="A41:A42"/>
    <mergeCell ref="B41:B42"/>
    <mergeCell ref="A40:C40"/>
    <mergeCell ref="A25:B25"/>
    <mergeCell ref="A26:C26"/>
    <mergeCell ref="A20:C20"/>
    <mergeCell ref="B21:C21"/>
    <mergeCell ref="A24:D24"/>
    <mergeCell ref="A36:C36"/>
    <mergeCell ref="D36:F36"/>
    <mergeCell ref="A35:G35"/>
    <mergeCell ref="A34:C34"/>
    <mergeCell ref="F40:G40"/>
    <mergeCell ref="A75:B75"/>
    <mergeCell ref="A82:C82"/>
    <mergeCell ref="A93:D93"/>
    <mergeCell ref="A51:B51"/>
    <mergeCell ref="A58:B58"/>
    <mergeCell ref="A62:A64"/>
    <mergeCell ref="B62:B64"/>
    <mergeCell ref="A65:A66"/>
    <mergeCell ref="B65:B66"/>
    <mergeCell ref="A84:C85"/>
    <mergeCell ref="D84:G85"/>
    <mergeCell ref="C48:C49"/>
    <mergeCell ref="D43:D44"/>
    <mergeCell ref="E43:E44"/>
    <mergeCell ref="A71:A73"/>
    <mergeCell ref="B71:B73"/>
    <mergeCell ref="A43:A44"/>
    <mergeCell ref="B43:B44"/>
    <mergeCell ref="A45:A47"/>
    <mergeCell ref="B45:B47"/>
    <mergeCell ref="A48:A50"/>
    <mergeCell ref="B48:B50"/>
    <mergeCell ref="A59:A61"/>
    <mergeCell ref="B59:B61"/>
    <mergeCell ref="C43:C44"/>
    <mergeCell ref="C46:C47"/>
    <mergeCell ref="F43:F44"/>
    <mergeCell ref="G43:G44"/>
    <mergeCell ref="D46:D47"/>
    <mergeCell ref="E46:E47"/>
    <mergeCell ref="D48:D49"/>
    <mergeCell ref="E48:E49"/>
    <mergeCell ref="F46:F47"/>
    <mergeCell ref="G46:G47"/>
    <mergeCell ref="F48:F49"/>
    <mergeCell ref="G48:G49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 línguas estrangeiras</vt:lpstr>
      <vt:lpstr>basicas</vt:lpstr>
      <vt:lpstr>profissionalizantes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Luis Paschoal</dc:creator>
  <cp:lastModifiedBy>Leandro Zeidan Toquetti</cp:lastModifiedBy>
  <cp:lastPrinted>2018-05-16T20:11:42Z</cp:lastPrinted>
  <dcterms:created xsi:type="dcterms:W3CDTF">2014-10-07T12:05:22Z</dcterms:created>
  <dcterms:modified xsi:type="dcterms:W3CDTF">2019-01-30T20:29:55Z</dcterms:modified>
</cp:coreProperties>
</file>